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namedSheetViews/namedSheetView2.xml" ContentType="application/vnd.ms-excel.namedsheetview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orkspace.internal.dotars.gov.au/sites/EXI/NZPR/Infrastructure Decarbonisation/Embodied Carbon Databook/Communications/"/>
    </mc:Choice>
  </mc:AlternateContent>
  <xr:revisionPtr revIDLastSave="0" documentId="13_ncr:20000001_{B900F6F7-F6C1-415C-B262-42C49ACF150D}" xr6:coauthVersionLast="47" xr6:coauthVersionMax="47" xr10:uidLastSave="{00000000-0000-0000-0000-000000000000}"/>
  <bookViews>
    <workbookView xWindow="3120" yWindow="3120" windowWidth="21600" windowHeight="12525" tabRatio="846" firstSheet="6" xr2:uid="{E159CCD8-9BF6-41FD-95A2-6FBE8E99BBB2}"/>
  </bookViews>
  <sheets>
    <sheet name="Introduction" sheetId="1" r:id="rId1"/>
    <sheet name="Summary of EF sources" sheetId="19" state="hidden" r:id="rId2"/>
    <sheet name="1.1 Product Stage EFs" sheetId="18" r:id="rId3"/>
    <sheet name="1.2 Transport EFs" sheetId="3" r:id="rId4"/>
    <sheet name="1.3 Fuel EFs and Conversion" sheetId="27" r:id="rId5"/>
    <sheet name="1.4 Electricity EFs and Calc" sheetId="26" r:id="rId6"/>
    <sheet name="1.5 Land Use EFs" sheetId="24" r:id="rId7"/>
    <sheet name="1.6 Waste Treatment EFs" sheetId="23" r:id="rId8"/>
    <sheet name="1.7 Concrete EF Calculator" sheetId="25" r:id="rId9"/>
    <sheet name="2.1 Benchmarks - physical unit" sheetId="8" r:id="rId10"/>
    <sheet name="2.2 Benchmarks - material spend" sheetId="10" r:id="rId11"/>
    <sheet name="3.1 Transport Distances" sheetId="20" r:id="rId12"/>
    <sheet name="3.2 Wastage and EOL Rates" sheetId="21" r:id="rId13"/>
  </sheets>
  <definedNames>
    <definedName name="_xlnm._FilterDatabase" localSheetId="2" hidden="1">'1.1 Product Stage EFs'!$A$5:$L$184</definedName>
    <definedName name="_xlnm._FilterDatabase" localSheetId="11" hidden="1">'3.1 Transport Distances'!$A$5:$F$25</definedName>
    <definedName name="_xlnm._FilterDatabase" localSheetId="12" hidden="1">'3.2 Wastage and EOL Rates'!$A$5:$G$21</definedName>
    <definedName name="_xlnm._FilterDatabase" localSheetId="1" hidden="1">'Summary of EF sources'!$A$1:$B$1</definedName>
    <definedName name="print_SF" localSheetId="4">_xlfn.LAMBDA(_xlpm.x,IF(_xlpm.x&lt;&gt;"",_xlfn.LET(_xlpm.orig_value,IFERROR(ROUND(_xlpm.x,3-(1+INT(LOG10(ABS(_xlpm.x))))),0),IF(_xlpm.orig_value=0,TEXT(0,"0"),IF(ABS(_xlpm.orig_value)&gt;=100000,TEXT(_xlpm.orig_value,"0.00E+00"),IF(ABS(_xlpm.orig_value)&gt;=100,TEXT(_xlpm.orig_value,"#,##"),IF(ABS(_xlpm.orig_value)&gt;=10,TEXT(_xlpm.orig_value,"#,##0.0"),IF(ABS(_xlpm.orig_value)&gt;=1,TEXT(_xlpm.orig_value,"#,##0.00"),IF(ABS(_xlpm.orig_value)&gt;=0.1,TEXT(_xlpm.orig_value,"0.000"),IF(ABS(_xlpm.orig_value)&gt;=0.01,TEXT(_xlpm.orig_value,"0.0000"),IF(ABS(_xlpm.orig_value)&gt;=0.001,TEXT(_xlpm.orig_value,"0.00000"),TEXT(_xlpm.orig_value,"0.00E+00")))))))))),""))</definedName>
    <definedName name="print_SF">_xlfn.LAMBDA(_xlpm.x,IF(_xlpm.x&lt;&gt;"",_xlfn.LET(_xlpm.orig_value,IFERROR(ROUND(_xlpm.x,3-(1+INT(LOG10(ABS(_xlpm.x))))),0),IF(_xlpm.orig_value=0,TEXT(0,"0"),IF(ABS(_xlpm.orig_value)&gt;=100000,TEXT(_xlpm.orig_value,"0.00E+00"),IF(ABS(_xlpm.orig_value)&gt;=100,TEXT(_xlpm.orig_value,"#,##"),IF(ABS(_xlpm.orig_value)&gt;=10,TEXT(_xlpm.orig_value,"#,##0.0"),IF(ABS(_xlpm.orig_value)&gt;=1,TEXT(_xlpm.orig_value,"#,##0.00"),IF(ABS(_xlpm.orig_value)&gt;=0.1,TEXT(_xlpm.orig_value,"0.000"),IF(ABS(_xlpm.orig_value)&gt;=0.01,TEXT(_xlpm.orig_value,"0.0000"),IF(ABS(_xlpm.orig_value)&gt;=0.001,TEXT(_xlpm.orig_value,"0.00000"),TEXT(_xlpm.orig_value,"0.00E+00")))))))))),""))</definedName>
    <definedName name="Z_99A28103_7007_418B_9D7F_D2D3CBFA05ED_.wvu.Cols" localSheetId="2" hidden="1">'1.1 Product Stage EFs'!#REF!</definedName>
    <definedName name="Z_99A28103_7007_418B_9D7F_D2D3CBFA05ED_.wvu.FilterData" localSheetId="2" hidden="1">'1.1 Product Stage EFs'!$A$5:$L$184</definedName>
    <definedName name="Z_99A28103_7007_418B_9D7F_D2D3CBFA05ED_.wvu.FilterData" localSheetId="11" hidden="1">'3.1 Transport Distances'!$A$5:$F$25</definedName>
    <definedName name="Z_99A28103_7007_418B_9D7F_D2D3CBFA05ED_.wvu.FilterData" localSheetId="12" hidden="1">'3.2 Wastage and EOL Rates'!$A$5:$G$21</definedName>
    <definedName name="Z_99A28103_7007_418B_9D7F_D2D3CBFA05ED_.wvu.FilterData" localSheetId="1" hidden="1">'Summary of EF sources'!$A$1:$B$1</definedName>
  </definedNames>
  <calcPr calcId="191028"/>
  <customWorkbookViews>
    <customWorkbookView name="Final_view" guid="{99A28103-7007-418B-9D7F-D2D3CBFA05ED}" xWindow="1154" windowWidth="140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5" l="1"/>
  <c r="B27" i="25"/>
  <c r="C27" i="25"/>
  <c r="D85" i="25"/>
  <c r="D84" i="25"/>
  <c r="D83" i="25"/>
  <c r="D82" i="25"/>
  <c r="C19" i="26"/>
  <c r="B19" i="26"/>
  <c r="B18" i="26"/>
  <c r="B17" i="26"/>
  <c r="B16" i="26"/>
  <c r="B15" i="26"/>
  <c r="B14" i="26"/>
  <c r="B13" i="26"/>
  <c r="B12" i="26"/>
  <c r="B11" i="26"/>
  <c r="B10" i="26"/>
  <c r="B54" i="27"/>
  <c r="B53" i="27"/>
  <c r="B52" i="27"/>
  <c r="C91" i="27"/>
  <c r="C20" i="27" s="1"/>
  <c r="C65" i="27"/>
  <c r="F144" i="18"/>
  <c r="F141" i="18"/>
  <c r="F142" i="18" s="1"/>
  <c r="F137" i="18"/>
  <c r="F138" i="18" s="1"/>
  <c r="F132" i="18"/>
  <c r="F130" i="18"/>
  <c r="F129" i="18" s="1"/>
  <c r="F126" i="18"/>
  <c r="F127" i="18" s="1"/>
  <c r="C19" i="27" l="1"/>
  <c r="C18" i="27"/>
  <c r="C12" i="27"/>
  <c r="B32" i="25" l="1"/>
  <c r="D80" i="25"/>
  <c r="D81" i="25"/>
  <c r="B73" i="25"/>
  <c r="C73" i="25"/>
  <c r="D73" i="25"/>
  <c r="B74" i="25"/>
  <c r="C74" i="25"/>
  <c r="D74" i="25"/>
  <c r="B34" i="25"/>
  <c r="B13" i="3"/>
  <c r="B12" i="3"/>
  <c r="B11" i="3"/>
  <c r="B10" i="3"/>
  <c r="B9" i="3"/>
  <c r="B8" i="3"/>
  <c r="B47" i="25" l="1"/>
  <c r="D28" i="26" l="1"/>
  <c r="C51" i="25"/>
  <c r="D51" i="25"/>
  <c r="C52" i="25"/>
  <c r="D52" i="25"/>
  <c r="C53" i="25"/>
  <c r="D53" i="25"/>
  <c r="C54" i="25"/>
  <c r="D54" i="25"/>
  <c r="B54" i="25"/>
  <c r="B53" i="25"/>
  <c r="B52" i="25"/>
  <c r="B51" i="25"/>
  <c r="B96" i="27"/>
  <c r="B95" i="27"/>
  <c r="B94" i="27"/>
  <c r="C93" i="27"/>
  <c r="C22" i="27" s="1"/>
  <c r="C92" i="27"/>
  <c r="C94" i="27"/>
  <c r="B84" i="27"/>
  <c r="B83" i="27"/>
  <c r="B82" i="27"/>
  <c r="B70" i="27"/>
  <c r="B69" i="27"/>
  <c r="B68" i="27"/>
  <c r="C67" i="27"/>
  <c r="C14" i="27" s="1"/>
  <c r="C66" i="27"/>
  <c r="C68" i="27"/>
  <c r="C32" i="27"/>
  <c r="C31" i="27"/>
  <c r="C30" i="27"/>
  <c r="C29" i="27"/>
  <c r="C28" i="27"/>
  <c r="C27" i="27"/>
  <c r="C26" i="27"/>
  <c r="C11" i="27"/>
  <c r="C10" i="27"/>
  <c r="C9" i="27"/>
  <c r="C8" i="27"/>
  <c r="C15" i="27" l="1"/>
  <c r="C95" i="27"/>
  <c r="C21" i="27"/>
  <c r="C69" i="27"/>
  <c r="C16" i="27" s="1"/>
  <c r="C13" i="27"/>
  <c r="C24" i="27"/>
  <c r="B68" i="25"/>
  <c r="D68" i="25"/>
  <c r="C68" i="25"/>
  <c r="B67" i="25"/>
  <c r="C67" i="25"/>
  <c r="D67" i="25"/>
  <c r="D66" i="25"/>
  <c r="B66" i="25"/>
  <c r="C66" i="25"/>
  <c r="D65" i="25"/>
  <c r="C65" i="25"/>
  <c r="B65" i="25"/>
  <c r="C23" i="27"/>
  <c r="C70" i="27"/>
  <c r="C17" i="27" s="1"/>
  <c r="C96" i="27"/>
  <c r="C25" i="27" s="1"/>
  <c r="B24" i="25" l="1"/>
  <c r="B37" i="25" s="1"/>
  <c r="B29" i="25"/>
  <c r="D37" i="25" l="1"/>
  <c r="C31" i="25" l="1"/>
  <c r="C30" i="25"/>
  <c r="C29" i="25"/>
  <c r="C28" i="25"/>
  <c r="C26" i="25"/>
  <c r="C24" i="25"/>
  <c r="E81" i="25"/>
  <c r="E82" i="25"/>
  <c r="E83" i="25"/>
  <c r="E84" i="25"/>
  <c r="E85" i="25"/>
  <c r="E86" i="25"/>
  <c r="E80" i="25" l="1"/>
  <c r="D88" i="25"/>
  <c r="E88" i="25" s="1"/>
  <c r="D87" i="25"/>
  <c r="E87" i="25" s="1"/>
  <c r="C61" i="25"/>
  <c r="D61" i="25"/>
  <c r="C38" i="25"/>
  <c r="D38" i="25"/>
  <c r="C40" i="25"/>
  <c r="D40" i="25"/>
  <c r="C45" i="25"/>
  <c r="D45" i="25"/>
  <c r="C46" i="25"/>
  <c r="D46" i="25"/>
  <c r="C47" i="25"/>
  <c r="D47" i="25"/>
  <c r="B38" i="25"/>
  <c r="B40" i="25"/>
  <c r="B45" i="25"/>
  <c r="B46" i="25"/>
  <c r="B31" i="25"/>
  <c r="C44" i="25" s="1"/>
  <c r="B26" i="25"/>
  <c r="B28" i="25"/>
  <c r="B41" i="25" s="1"/>
  <c r="B42" i="25"/>
  <c r="B30" i="25"/>
  <c r="B43" i="25" s="1"/>
  <c r="B75" i="25" l="1"/>
  <c r="D75" i="25"/>
  <c r="C75" i="25"/>
  <c r="E89" i="25"/>
  <c r="F89" i="18" s="1"/>
  <c r="C39" i="25"/>
  <c r="B39" i="25"/>
  <c r="D41" i="25"/>
  <c r="C41" i="25"/>
  <c r="C42" i="25"/>
  <c r="D39" i="25"/>
  <c r="C43" i="25"/>
  <c r="C37" i="25"/>
  <c r="D42" i="25"/>
  <c r="B44" i="25"/>
  <c r="D43" i="25"/>
  <c r="D44" i="25"/>
  <c r="D48" i="25" l="1"/>
  <c r="D19" i="25" s="1"/>
  <c r="B48" i="25"/>
  <c r="C48" i="25"/>
  <c r="C19" i="25" s="1"/>
  <c r="B14" i="19" l="1"/>
  <c r="B11" i="19"/>
  <c r="B6" i="19"/>
  <c r="B13" i="19" l="1"/>
  <c r="B5" i="19"/>
  <c r="B12" i="19"/>
  <c r="B10" i="19"/>
  <c r="B9" i="19"/>
  <c r="B8" i="19"/>
  <c r="B7" i="19"/>
  <c r="B4" i="19"/>
  <c r="B3" i="19"/>
  <c r="B2" i="19" l="1"/>
  <c r="B16" i="19" s="1"/>
  <c r="C57" i="25" l="1"/>
  <c r="C56" i="25" l="1"/>
  <c r="C55" i="25"/>
  <c r="C58" i="25"/>
  <c r="D55" i="25" l="1"/>
  <c r="B58" i="25"/>
  <c r="D72" i="25" l="1"/>
  <c r="D58" i="25"/>
  <c r="B72" i="25" s="1"/>
  <c r="D57" i="25"/>
  <c r="B55" i="25"/>
  <c r="B56" i="25"/>
  <c r="D56" i="25"/>
  <c r="B57" i="25"/>
  <c r="C69" i="25" l="1"/>
  <c r="D69" i="25"/>
  <c r="B69" i="25"/>
  <c r="B71" i="25"/>
  <c r="C71" i="25"/>
  <c r="C76" i="25" s="1"/>
  <c r="D71" i="25"/>
  <c r="B70" i="25"/>
  <c r="D70" i="25"/>
  <c r="D76" i="25" s="1"/>
  <c r="C70" i="25"/>
  <c r="C72" i="25"/>
  <c r="B76" i="25" l="1"/>
  <c r="B19" i="25" s="1"/>
  <c r="F140" i="18" l="1"/>
</calcChain>
</file>

<file path=xl/sharedStrings.xml><?xml version="1.0" encoding="utf-8"?>
<sst xmlns="http://schemas.openxmlformats.org/spreadsheetml/2006/main" count="3048" uniqueCount="977">
  <si>
    <t>Infrastructure and Transport Ministers</t>
  </si>
  <si>
    <t>National Embodied Carbon Databook</t>
  </si>
  <si>
    <r>
      <t xml:space="preserve">Accompanies the </t>
    </r>
    <r>
      <rPr>
        <i/>
        <sz val="10"/>
        <color theme="1"/>
        <rFont val="Public Sans Light"/>
      </rPr>
      <t xml:space="preserve">Embodied Carbon Measurement for Infrastructure - Technical Guidance </t>
    </r>
    <r>
      <rPr>
        <sz val="10"/>
        <color theme="1"/>
        <rFont val="Public Sans Light"/>
      </rPr>
      <t>(Measurement Guidance)</t>
    </r>
  </si>
  <si>
    <t>https://www.infrastructure.gov.au/sites/default/files/documents/embodied-carbon-measurement-for-infrastructure.pdf</t>
  </si>
  <si>
    <r>
      <t xml:space="preserve">To confirm if this dataset is appropriate for your project, refer to the accompanying </t>
    </r>
    <r>
      <rPr>
        <i/>
        <sz val="10"/>
        <rFont val="Public Sans Light"/>
      </rPr>
      <t>Guidance Note: Embodied Carbon Databook</t>
    </r>
  </si>
  <si>
    <t>Publication date:</t>
  </si>
  <si>
    <t>Version:</t>
  </si>
  <si>
    <t>Index for navigation</t>
  </si>
  <si>
    <t>1. Default emission factors</t>
  </si>
  <si>
    <t>Tab name</t>
  </si>
  <si>
    <t>Description</t>
  </si>
  <si>
    <t>Relevant reporting modules</t>
  </si>
  <si>
    <t>1.1 Product Stage EFs</t>
  </si>
  <si>
    <t>Default emission factors for the product stage</t>
  </si>
  <si>
    <t>A1-A3</t>
  </si>
  <si>
    <t>1.2 Transport EFs</t>
  </si>
  <si>
    <t>Default emission factors for the transport stage</t>
  </si>
  <si>
    <t>A4</t>
  </si>
  <si>
    <t>1.3 Fuel EFs and Conversions</t>
  </si>
  <si>
    <t>Default fuel emission factors and associated standard conversion factors</t>
  </si>
  <si>
    <t>A5</t>
  </si>
  <si>
    <t>1.4 Electricity EFs and Calc</t>
  </si>
  <si>
    <t>Default electricity emission factors and calculator</t>
  </si>
  <si>
    <t>1.5 Land use EFs</t>
  </si>
  <si>
    <t>Default land use emission factors</t>
  </si>
  <si>
    <t>1.6 Waste treatment EFs</t>
  </si>
  <si>
    <t>Waste treatment emission factors</t>
  </si>
  <si>
    <t>A5 and C3-C4</t>
  </si>
  <si>
    <t>1.7 Concrete EF calculator </t>
  </si>
  <si>
    <t>Calculator to determine initial concrete emission factors based on a known mix design, in the absence of a product-specific EPD or PCF value.</t>
  </si>
  <si>
    <t>A1-A3 </t>
  </si>
  <si>
    <t>2. Asset-level carbon intensity benchmarks</t>
  </si>
  <si>
    <t>2.1 Benchmarks - physical unit</t>
  </si>
  <si>
    <t>Emission intensities based on asset typecast unit where available (i.e., GFA and kW)</t>
  </si>
  <si>
    <t>A1-A5</t>
  </si>
  <si>
    <t>2.2 Benchmarks - material spend</t>
  </si>
  <si>
    <t>Emission intensities based on material spend</t>
  </si>
  <si>
    <t>3. Default calculation assumptions</t>
  </si>
  <si>
    <t>3.1 Transport Distances</t>
  </si>
  <si>
    <t>Default transport distance assumptions for the transport of materials and waste</t>
  </si>
  <si>
    <t>A4-A5</t>
  </si>
  <si>
    <t>3.2 Wastage and EOL rates</t>
  </si>
  <si>
    <t>Default assumptions for waste generation during construction and construction waste treatment assumptions</t>
  </si>
  <si>
    <t>A5 and C1-C4</t>
  </si>
  <si>
    <t>Source</t>
  </si>
  <si>
    <t>Count of EFs by source</t>
  </si>
  <si>
    <t>NABERS National Emission Factor Database</t>
  </si>
  <si>
    <t>AusLCI 1.42</t>
  </si>
  <si>
    <t>AusLCI Shadow Database</t>
  </si>
  <si>
    <t>TfNSW to provide</t>
  </si>
  <si>
    <t>NABERS to provide</t>
  </si>
  <si>
    <t>ICE V 2.0</t>
  </si>
  <si>
    <t>ICM Database</t>
  </si>
  <si>
    <t>ICE V 3.0</t>
  </si>
  <si>
    <t>N/A</t>
  </si>
  <si>
    <r>
      <t>Refer to TfNSW ECCL</t>
    </r>
    <r>
      <rPr>
        <vertAlign val="superscript"/>
        <sz val="10"/>
        <color theme="1"/>
        <rFont val="Public Sans Light"/>
      </rPr>
      <t>1</t>
    </r>
  </si>
  <si>
    <t>Combination of Consistuent Materials</t>
  </si>
  <si>
    <t>EPD (Transport for NSW Carbon Tool &amp; ECCL)</t>
  </si>
  <si>
    <t>EPD for Hot Rolled Structural and Rail - S-P-01547 Version 1.2</t>
  </si>
  <si>
    <t>Total</t>
  </si>
  <si>
    <t>Default product stage emission factors (A1-A3)</t>
  </si>
  <si>
    <t>User guidance</t>
  </si>
  <si>
    <r>
      <t xml:space="preserve">This sheet provides a set of default factors for materials to be used in the absence of product-specific factors, in accordance with the </t>
    </r>
    <r>
      <rPr>
        <i/>
        <sz val="10"/>
        <rFont val="Public Sans Light"/>
      </rPr>
      <t>Guidance Note: Embodied Carbon Databook</t>
    </r>
    <r>
      <rPr>
        <sz val="10"/>
        <rFont val="Public Sans Light"/>
      </rPr>
      <t xml:space="preserve"> and the Emission Factor Hierarchy (found in the Guidance Note). These factors are nationally representative and do not account for regional-specific differences of any particular sourcing location.
For projects with significant biogenic carbon impacts (e.g. buildings with timber structure), these should be considered in assessment. Projects should report upfront carbon storage (or sequestered biogenic carbon) and land use change emissions separately from fossil-based emissions, in line with PAS2080:2023.
Note the mass conversion assumptions should only be used where better information is not available.
Table 1.1 has been adapted from and supersedes the section on product stage emission factors from Appendix 3 in the ITMM </t>
    </r>
    <r>
      <rPr>
        <i/>
        <sz val="10"/>
        <rFont val="Public Sans Light"/>
      </rPr>
      <t>Embodied Carbon Measurement for Infrastructure - Technical Guidance.</t>
    </r>
  </si>
  <si>
    <t>Table 1.1 Default emission factors for the product stage (A1-A3)</t>
  </si>
  <si>
    <t>Higher-level category</t>
  </si>
  <si>
    <t>Material/product sub-category</t>
  </si>
  <si>
    <t>Material/product name</t>
  </si>
  <si>
    <t>Unit</t>
  </si>
  <si>
    <t>Upfront carbon emissions - Quantity basis (kgCO2e/unit) - Average</t>
  </si>
  <si>
    <t>Upfront carbon storage - Quantity basis (kgCO2e/unit) - Average</t>
  </si>
  <si>
    <t>Density / conversion factor</t>
  </si>
  <si>
    <t>Unit2</t>
  </si>
  <si>
    <t>Exact material/product name in source</t>
  </si>
  <si>
    <t>Emission factor type
(INSW hierarchy)</t>
  </si>
  <si>
    <t>Aggregate</t>
  </si>
  <si>
    <t>Ballast</t>
  </si>
  <si>
    <t>tonne</t>
  </si>
  <si>
    <t>2.44*</t>
  </si>
  <si>
    <r>
      <t>tonnes/m</t>
    </r>
    <r>
      <rPr>
        <vertAlign val="superscript"/>
        <sz val="10"/>
        <color theme="1"/>
        <rFont val="Public Sans Light"/>
      </rPr>
      <t>3</t>
    </r>
  </si>
  <si>
    <t>NABERS National Emission Factor Database v2025.1 (2025)</t>
  </si>
  <si>
    <t>Quarried fill and base material</t>
  </si>
  <si>
    <t>2 - Industry average emission factor</t>
  </si>
  <si>
    <t>Crushed Rock</t>
  </si>
  <si>
    <t>Crushed Slag Aggregate</t>
  </si>
  <si>
    <t>AusLCI 1.45 (2025)</t>
  </si>
  <si>
    <t>blast furnace slag allocation, at steel plant</t>
  </si>
  <si>
    <t>3 - Generic emission factor from database</t>
  </si>
  <si>
    <t>General Fill</t>
  </si>
  <si>
    <t>General Sand</t>
  </si>
  <si>
    <t>Gravel</t>
  </si>
  <si>
    <t>Recycled Aggregates</t>
  </si>
  <si>
    <t>Recycled fill material</t>
  </si>
  <si>
    <t>Stabilised sand</t>
  </si>
  <si>
    <t>Sand used as fill or for stabilsation purposes, including various rates of stabliser inclusion from 7% to 25%</t>
  </si>
  <si>
    <t>m³</t>
  </si>
  <si>
    <t>kg/m³</t>
  </si>
  <si>
    <t>Aluminium</t>
  </si>
  <si>
    <t>Aluminium - extruded</t>
  </si>
  <si>
    <t>Extruded aluminium - anodised</t>
  </si>
  <si>
    <t>Extruded aluminium (anodised)</t>
  </si>
  <si>
    <t>Aluminium extruded anodised</t>
  </si>
  <si>
    <t>Extruded aluminium - powder coated</t>
  </si>
  <si>
    <t xml:space="preserve">Extruded aluminium (powder coated) </t>
  </si>
  <si>
    <t>Aluminium extruded powder coated</t>
  </si>
  <si>
    <t>Extruded aluminium - uncoated</t>
  </si>
  <si>
    <t xml:space="preserve">Extruded aluminium uncoated </t>
  </si>
  <si>
    <t>Aluminium extruded uncoated</t>
  </si>
  <si>
    <t>Building Envelope</t>
  </si>
  <si>
    <t>Cladding/roofing</t>
  </si>
  <si>
    <t>Aluminium sheeting</t>
  </si>
  <si>
    <t>Aluminium sheeting including range of thicknesses (BMT)</t>
  </si>
  <si>
    <t>kg</t>
  </si>
  <si>
    <t>Clay and terracotta roof tiles</t>
  </si>
  <si>
    <t>Concrete roof tiles</t>
  </si>
  <si>
    <t>Concrete brick, block and roof tiles i.e. cinder block or concrete finishing brick/tile used in masonry. Not including any core fill material or reinforcing.</t>
  </si>
  <si>
    <t>Fibre cement board</t>
  </si>
  <si>
    <t>Board made from fibre cement including compressed sheet, flooring, cladding, lining and roofing boards. Thickness from 4 mm to 22 mm.</t>
  </si>
  <si>
    <t>m²</t>
  </si>
  <si>
    <t>kg/m²</t>
  </si>
  <si>
    <t>Glassfibre reinforced concrete cladding</t>
  </si>
  <si>
    <t>Glass reinforced concrete (GRC) or glass fibre reinforced concrete including all uses i.e. as cladding or roofing</t>
  </si>
  <si>
    <t>GRC</t>
  </si>
  <si>
    <t>Steel sheeting - metallic coat</t>
  </si>
  <si>
    <t xml:space="preserve">Steel cladding with a metallic coating including all base metal thicknesses (BMT) from 0.3 mm to 2.9mm </t>
  </si>
  <si>
    <t>Steel sheeting - painted</t>
  </si>
  <si>
    <t xml:space="preserve">Steel cladding that has been painted, including all base metal thicknesses (BMT) from 0.42 mm to 1.0 mm </t>
  </si>
  <si>
    <t>Curtain wall</t>
  </si>
  <si>
    <t xml:space="preserve">AAC and steel based system - generic </t>
  </si>
  <si>
    <t>Determination of a generic curtain wall as described in material category column. Includes glass, framing, thermal breaks, spandrel/cladding material and insulation in one sqm rate.</t>
  </si>
  <si>
    <t>Curtain wall, Aluminium unitised type 1: 100% DGU 8T-16-44.2</t>
  </si>
  <si>
    <t>Represents a generic curtain wall as named. Includes glass, framing, spandrel/cladding material in one sqm rate.</t>
  </si>
  <si>
    <t>Aluminium unitised type 1: 100% DGU 8T-16-44.2</t>
  </si>
  <si>
    <t>Curtain wall, Aluminium unitised type 2: aluminium cladding, 50% DGU 8T-16-44.2</t>
  </si>
  <si>
    <t>Aluminium unitised type 2: aluminium cladding, 50% DGU 8T-16-44.2</t>
  </si>
  <si>
    <t>Curtain wall, Aluminium unitised type 3: aluminium cladding with vertical fins, 50% DGU 8T-16-44.2</t>
  </si>
  <si>
    <t>Aluminium unitised type 3: aluminium cladding with vertical fins, 50% DGU 8T-16-44.2</t>
  </si>
  <si>
    <t>Curtain wall, Aluminium unitised type 4: aluminium cladding, 50% TGU 8T-16-6-16-44.2</t>
  </si>
  <si>
    <t>Aluminium unitised type 4: aluminium cladding, 50% TGU 8T-16-6-16-44.2</t>
  </si>
  <si>
    <t>Curtain wall, Aluminium unitised type 5: insulated shadow box, 50% DGU 8T-16-44.2</t>
  </si>
  <si>
    <t>Aluminium unitised type 5: insulated shadow box, 50% DGU 8T-16-44.2</t>
  </si>
  <si>
    <t>Curtain wall, Aluminium unitised type 6: GRC cladding, 50% DGU 8T-16-44.2</t>
  </si>
  <si>
    <t>Aluminium unitised type 6: GRC cladding, 50% DGU 8T-16-44.2</t>
  </si>
  <si>
    <t>Curtain wall, Aluminium unitised type 7: opaque panel, 100% aluminium cladding</t>
  </si>
  <si>
    <t>Aluminium unitised type 7: opaque panel, 100% aluminium cladding</t>
  </si>
  <si>
    <t>Curtain wall, Double skin type 1: deep cavity aluminium façade, 100% single + DGU 66.2 + 8T-16-44.2</t>
  </si>
  <si>
    <t>Double skin type 1: deep cavity aluminium façade, 100% single + DGU 66.2 + 8T-16-44.2</t>
  </si>
  <si>
    <t>Curtain wall, Double skin type 2: narrow cavity aluminium façade, 100% single + DGU 66.2 + 8T-16-44.2</t>
  </si>
  <si>
    <t>Double skin type 2: narrow cavity aluminium façade, 100% single + DGU 66.2 + 8T-16-44.2</t>
  </si>
  <si>
    <t>Wall system steel frame - 1 side plasterboard (150 mm stud)</t>
  </si>
  <si>
    <t>Represents a generic wall or ceiling system (as named). Includes framing and sheeting.</t>
  </si>
  <si>
    <t>Wall system steel frame - 1 side plasterboard (92mm stud)</t>
  </si>
  <si>
    <t>Wall system steel frame - 2 sides plasterboard (150 mm stud)</t>
  </si>
  <si>
    <t>Wall system steel frame - 2 sides plasterboard (92mm stud)</t>
  </si>
  <si>
    <t xml:space="preserve">Wall system timber frame - 1 side plasterboard </t>
  </si>
  <si>
    <t xml:space="preserve">Wall system timber frame - 2 sides plasterboard </t>
  </si>
  <si>
    <t>External shading system</t>
  </si>
  <si>
    <t>Aluminium frame shading system</t>
  </si>
  <si>
    <t>Aluminium construction - under "External Shading"</t>
  </si>
  <si>
    <t>Steel frame shading system</t>
  </si>
  <si>
    <t>Steel used for structural purposes that has undergone cold-rolled steel production route. Including purlins, girts, stick frames, wall framing.</t>
  </si>
  <si>
    <t>Steel construction - under "External Shading"</t>
  </si>
  <si>
    <t>Glass</t>
  </si>
  <si>
    <t>Glass (treated or untreated)</t>
  </si>
  <si>
    <t>Glass used in windows, doors, curtain wall purposes. Including single, double and triple glazing units.</t>
  </si>
  <si>
    <r>
      <t>kg/m</t>
    </r>
    <r>
      <rPr>
        <vertAlign val="superscript"/>
        <sz val="10"/>
        <color theme="1"/>
        <rFont val="Public Sans Light"/>
      </rPr>
      <t>3</t>
    </r>
  </si>
  <si>
    <t>Wall louvre system</t>
  </si>
  <si>
    <t xml:space="preserve">Aluminium louvre </t>
  </si>
  <si>
    <t>Aluminium louvre</t>
  </si>
  <si>
    <t>Windows &amp; doors</t>
  </si>
  <si>
    <t>Door - aluminium with glazing - generic</t>
  </si>
  <si>
    <t>Represents a generic window or door as named. Includes key component materials. Square meter rate.</t>
  </si>
  <si>
    <t>Door - fully glazed - minor aluminium frame - generic</t>
  </si>
  <si>
    <t>Door - steel solid - generic</t>
  </si>
  <si>
    <t>Door - steel with glazing - generic</t>
  </si>
  <si>
    <t>Door - timber solid - generic</t>
  </si>
  <si>
    <t>Door - timber with glazing - generic</t>
  </si>
  <si>
    <t>Revolving door - glass, aluminium, steel - generic</t>
  </si>
  <si>
    <t>Window - Aluminium frame - Generic</t>
  </si>
  <si>
    <t>Window - aluminium frame - generic</t>
  </si>
  <si>
    <t>Window - Timber frame - Generic</t>
  </si>
  <si>
    <t>Window - timber frame - generic</t>
  </si>
  <si>
    <t>Building Internals</t>
  </si>
  <si>
    <t>Ceilings &amp; walls</t>
  </si>
  <si>
    <t>AAC panel (inc. reinforced)</t>
  </si>
  <si>
    <t>Autoclaved Aerated Concrete (AAC) panels including reinforcement</t>
  </si>
  <si>
    <t>Ceiling system aluminium frame suspended (powder coated aluminium)</t>
  </si>
  <si>
    <t>Ceiling system aluminum frame suspended (powder coated aluminium)</t>
  </si>
  <si>
    <t>Ceiling system steel frame suspended (fibre cement)</t>
  </si>
  <si>
    <t>Ceiling system steel frame suspended (mineral tile)</t>
  </si>
  <si>
    <t>Ceiling system steel frame suspended (plasterboard)</t>
  </si>
  <si>
    <t>Fibre cement sheet</t>
  </si>
  <si>
    <t>MDF (Medium Density Fibreboard)</t>
  </si>
  <si>
    <t xml:space="preserve">Medium density fibreboard (MDF) for decorative purposes i.e. finished wall panel including coating </t>
  </si>
  <si>
    <t>MDF</t>
  </si>
  <si>
    <t>Particleboard wall/ceiling</t>
  </si>
  <si>
    <t xml:space="preserve">Particleboard for walling or ceiling purposes i.e. finished wall panel including coating </t>
  </si>
  <si>
    <t>Plasterboard</t>
  </si>
  <si>
    <t>Board made from plaster typically coated in paper. Thickness from 4 mm to 22 mm.</t>
  </si>
  <si>
    <t>Steel frame</t>
  </si>
  <si>
    <t>Timber framing</t>
  </si>
  <si>
    <t>Softwood timber most common species radiata pine,and includes treated, untreated, surfaced, and sawn products</t>
  </si>
  <si>
    <t>Timber frame</t>
  </si>
  <si>
    <t>Floors</t>
  </si>
  <si>
    <t>Access flooring</t>
  </si>
  <si>
    <t>Access floor (raised floor) including pedestal, base, componentry. Excluding finish top layer.</t>
  </si>
  <si>
    <t>Carpet flooring</t>
  </si>
  <si>
    <t>Carpet for flooring inc. carpet tiles.</t>
  </si>
  <si>
    <t>Epoxy flooring</t>
  </si>
  <si>
    <t xml:space="preserve">Epoxy flooring - for use on concrete flooring or similar. </t>
  </si>
  <si>
    <t>Hybrid flooring</t>
  </si>
  <si>
    <t>Laminate flooring</t>
  </si>
  <si>
    <t>Linoleum flooring</t>
  </si>
  <si>
    <t>Linoleum flooring - made from various materials</t>
  </si>
  <si>
    <t>Rubber flooring</t>
  </si>
  <si>
    <t>Vinyl flooring</t>
  </si>
  <si>
    <t xml:space="preserve">Vinyl flooring </t>
  </si>
  <si>
    <t>Stick-framed wall /ceiling system</t>
  </si>
  <si>
    <t>Ceiling tile</t>
  </si>
  <si>
    <t xml:space="preserve">Used as a lay in suspended ceiling systems. Includes various ceiling tile types made from various materials including mineral wool, perlite, clay. </t>
  </si>
  <si>
    <t>Wall ceiling Insulated Panel</t>
  </si>
  <si>
    <t>Structural insulated panels&gt;100mm</t>
  </si>
  <si>
    <t>Structural Insulated Panels (SIP) of thickness greater than 100 mm and no thicker than 250 mm including wall and roof panels</t>
  </si>
  <si>
    <t>Panel - SIP &gt;100mm</t>
  </si>
  <si>
    <t>Structural insulated panels≤100mm</t>
  </si>
  <si>
    <t>Structural Insulated Panels (SIP) of thickness less than or equal to 100 mm, including wall and roof panels</t>
  </si>
  <si>
    <t>Panel - SIP ≤100mm</t>
  </si>
  <si>
    <t>Roller doors</t>
  </si>
  <si>
    <t>Roller door (i.e. sectional door or garage door) including all elements steel, electrical drives etc.</t>
  </si>
  <si>
    <t>Building Services</t>
  </si>
  <si>
    <t>Building and MEP services</t>
  </si>
  <si>
    <t>High rise office, hotel or retail building (&gt;10 floors)</t>
  </si>
  <si>
    <t xml:space="preserve">Determination of a generic buildings services rate as written. Includes mechanical, electrical and heating, ventilation and air conditioning. </t>
  </si>
  <si>
    <t>Hospital or high services intensity building</t>
  </si>
  <si>
    <t>Low or mid rise office, hotel or retail building (≤10 floors)</t>
  </si>
  <si>
    <t>Residential building</t>
  </si>
  <si>
    <t>Warehouse or industrial building</t>
  </si>
  <si>
    <t>Escalator</t>
  </si>
  <si>
    <t xml:space="preserve">Escalator/travelator. Including all componentry (i.e. truss, stairs, rails and balustrade, drive train etc.) </t>
  </si>
  <si>
    <t>kg/Unit</t>
  </si>
  <si>
    <t>Lifts</t>
  </si>
  <si>
    <t>Lift (elevator) for 10+ floors</t>
  </si>
  <si>
    <t>Lift (elevator) classified as category 5 and 6 from ISO 25745. Typically used in high use environments, shopping centres, high-rise commercial.residential (10+ floors). Includes all elements of a lift installation i.e. lift cars, fittings, finishes, drive elements, electronics, guide rails, counterweights, ropes etc.</t>
  </si>
  <si>
    <t>Category 5, 6 for high rise buildings (&gt;10 floors) - under "Lifts"</t>
  </si>
  <si>
    <t>Lift (elevator) for 4-10 floors</t>
  </si>
  <si>
    <t>Lift (elevator) classified as category 3 and 4 from ISO 25745. Typically used in medium rise (4-10 floor). Includes all elements of a lift installation i.e. lift cars, fittings, finishes, drive elements, electronics, guide rails, counterweights, ropes etc.</t>
  </si>
  <si>
    <t>Category 3, 4 for medium rise buildings (4-10 floors) - under "Lifts"</t>
  </si>
  <si>
    <t>Lift (elevator) for less than 4 floors</t>
  </si>
  <si>
    <t>Lift (elevator) classified as category 1 and 2 from ISO 25745. Typically used in low rise (less 4 floors) building. Includes all elements of a lift installation i.e. lift cars, fittings, finishes, drive elements, electronics, guide rails, counterweights, ropes etc.</t>
  </si>
  <si>
    <t>Category 1, 2 for low rise buildings (&lt;4 floors) - under "Lifts"</t>
  </si>
  <si>
    <t>Photovoltaic panels</t>
  </si>
  <si>
    <t>Photovoltaic panel (monocrystalline)</t>
  </si>
  <si>
    <t>Integrated Carbon Metrics Embodied Carbon Life Cycle Inventory Database (2019)</t>
  </si>
  <si>
    <t>Photovoltaic panel, single-Si, at plant</t>
  </si>
  <si>
    <t>Photovoltaic panel (polycrystalline)</t>
  </si>
  <si>
    <t>Photovoltaic panel, multi-Si, at plant</t>
  </si>
  <si>
    <t>Concrete &amp; components</t>
  </si>
  <si>
    <t>Concrete components</t>
  </si>
  <si>
    <t>General concrete admixtures</t>
  </si>
  <si>
    <t>ICE (Inventory of Carbon &amp; Energy) V4.1 (2025)</t>
  </si>
  <si>
    <t>General concrete admixtures – Average of data collected</t>
  </si>
  <si>
    <t>Coarse Aggregates</t>
  </si>
  <si>
    <t>Concrete production process</t>
  </si>
  <si>
    <t>Based on AusLCI 1.42 (2023) unit process inputs - see Table 1.7f in Tab 1.7</t>
  </si>
  <si>
    <t>Fine Aggregates</t>
  </si>
  <si>
    <t>Fly ash</t>
  </si>
  <si>
    <t>Fly ash treated as a waste source with emissions only from transport which are to be captured separately.</t>
  </si>
  <si>
    <t>Silica fume</t>
  </si>
  <si>
    <t>Silica fume, production, at plant</t>
  </si>
  <si>
    <t>General purpose cement</t>
  </si>
  <si>
    <t>general purpose cement, Australian average</t>
  </si>
  <si>
    <t>GGBF slag</t>
  </si>
  <si>
    <t>ground granulated blast furnace slag, at cement plant</t>
  </si>
  <si>
    <t>Manufactured sand</t>
  </si>
  <si>
    <t>recycled aggregate, at plant</t>
  </si>
  <si>
    <t>Mortar or screed (1:3 cement: sand mix) (Using CEM I cement)</t>
  </si>
  <si>
    <t>Mortar (1:3 cement:sand mix)</t>
  </si>
  <si>
    <t>Mortar or screed (1:4 cement:sand mix) (Using CEM I cement)</t>
  </si>
  <si>
    <t>Mortar (1:4)</t>
  </si>
  <si>
    <t>Portland Cement</t>
  </si>
  <si>
    <t>ordinary portland cement, Australian average</t>
  </si>
  <si>
    <t>Mains Water</t>
  </si>
  <si>
    <t>tap water, at user, Australia</t>
  </si>
  <si>
    <t>Steel fibres for concrete reinforcement</t>
  </si>
  <si>
    <t>Steel used to reinforce concrete structures (bar, mesh, cages, fibre, strand etc.)</t>
  </si>
  <si>
    <t>Fibre &amp; strand reinforcing steel</t>
  </si>
  <si>
    <t>Concrete in-situ</t>
  </si>
  <si>
    <t>Normal class: Concrete in-situ, &gt;10 MPa to ≤20 MPa</t>
  </si>
  <si>
    <t>Any concrete mix with a strength rating of 20 MPa or lower and greater than 10MPa</t>
  </si>
  <si>
    <t>&gt;10 MPa to ≤20 Mpa - under "Concrete in-situ"</t>
  </si>
  <si>
    <t>Normal class: Concrete in-situ, &gt;20 MPa to ≤25 MPa</t>
  </si>
  <si>
    <t>Any concrete mix with a strength rating of 25 MPa or lower and greater than 20 MPa</t>
  </si>
  <si>
    <t>&gt;20 MPa to ≤25 MPa - under "Concrete in-situ"</t>
  </si>
  <si>
    <t>Normal class: Concrete in-situ, &gt;25 MPa to ≤32 MPa</t>
  </si>
  <si>
    <t>Any concrete mix with a strength rating of 32 MPa or lower and greater than 25 MPa</t>
  </si>
  <si>
    <t>&gt;25 MPa to ≤32 MPa - under "Concrete in-situ"</t>
  </si>
  <si>
    <t>Normal class: Concrete in-situ, &gt;32 MPa to ≤40 MPa</t>
  </si>
  <si>
    <t>Any concrete mix with a strength rating of 40 MPa or lower and greater than 32 MPa</t>
  </si>
  <si>
    <t>&gt;32 MPa to ≤40 MPa - under "Concrete in-situ"</t>
  </si>
  <si>
    <t>Normal class: Concrete in-situ, &gt;40 MPa to ≤50 MPa</t>
  </si>
  <si>
    <t>Any concrete mix with a strength rating of 50 MPa or lower and greater than 40 MPa</t>
  </si>
  <si>
    <t>&gt;40 MPa to ≤50 MPa - under "Concrete in-situ"</t>
  </si>
  <si>
    <t>Normal class: Concrete in-situ, &gt;50 MPa to ≤65 MPa</t>
  </si>
  <si>
    <t>Any concrete mix with a strength rating of 65 MPa or lower and greater than 50 MPa</t>
  </si>
  <si>
    <t>&gt;50 MPa to ≤65 MPa - under "Concrete in-situ"</t>
  </si>
  <si>
    <t>Normal class: Concrete in-situ, &gt;65 MPa to ≤80 MPa</t>
  </si>
  <si>
    <t>Any concrete mix with a strength rating of 80 MPa or lower and greater than 65 MPa</t>
  </si>
  <si>
    <t>&gt;65 MPa to ≤80 MPa - under "Concrete in-situ"</t>
  </si>
  <si>
    <t>Normal class: Concrete in-situ, &gt;80 MPa +</t>
  </si>
  <si>
    <t>Any concrete mix with a strength rating above 80 MPa</t>
  </si>
  <si>
    <t>&gt;80 MPa + - under "Concrete in-situ"</t>
  </si>
  <si>
    <t>Normal class: Concrete in-situ, ≤10 MPa</t>
  </si>
  <si>
    <t>Any concrete mix with a strength rating of 10 MPa or lower</t>
  </si>
  <si>
    <t>≤10 MPa - under "Concrete in-situ"</t>
  </si>
  <si>
    <t>Special class (transport): Concrete in situ B80 32-65MPa (various mixes)</t>
  </si>
  <si>
    <t>Refer to TfNSW ECCL**</t>
  </si>
  <si>
    <t>Special class (transport): Concrete in situ R83 R82 35MPa</t>
  </si>
  <si>
    <t>Precast concrete</t>
  </si>
  <si>
    <t>Autoclaved aerated concrete (AAC) block (no fill or reinforcing)</t>
  </si>
  <si>
    <t>Autoclaved Aerated Concrete (AAC) blocks without reinforcing or fill.</t>
  </si>
  <si>
    <t>Solid AAC (no fill or reinforcing)</t>
  </si>
  <si>
    <t>Hollow core - precast concrete (inc. reinforcing)</t>
  </si>
  <si>
    <t>Precast hollowcore concrete slabs including reinforcing steel</t>
  </si>
  <si>
    <t>Precast concrete - major civil (e.g. bridges)</t>
  </si>
  <si>
    <t>Precast concrete - standard civil (e.g. culverts)</t>
  </si>
  <si>
    <t>Precast concrete block (exc. core fill or reinforcing)</t>
  </si>
  <si>
    <t>Concrete block (exc. core fill or reinforcing)</t>
  </si>
  <si>
    <t>Wall panel - Precast concrete panel (inc. reinforcing)</t>
  </si>
  <si>
    <t>Any precast concrete panel including reinforcing steel i.e. wall, deck, or balcony panel.</t>
  </si>
  <si>
    <t>Precast concrete panel (inc. reinforcing)</t>
  </si>
  <si>
    <t>Masonry</t>
  </si>
  <si>
    <t>Clay brick</t>
  </si>
  <si>
    <t>Masonry bricks made from clay, including fired, perforated, engineering, and facing bricks</t>
  </si>
  <si>
    <t>Stone brick</t>
  </si>
  <si>
    <t>Stone tiles (wall and floor) and pavers including porcelain tiles, represented by granite and limestone quarry operations and surface preparation with stabilisation as needed.</t>
  </si>
  <si>
    <t>Paint</t>
  </si>
  <si>
    <t>Paint - solvent based</t>
  </si>
  <si>
    <t>Solventborne Paint</t>
  </si>
  <si>
    <t>Paint - Water based</t>
  </si>
  <si>
    <t>Paint, Waterborne</t>
  </si>
  <si>
    <t>Pavements</t>
  </si>
  <si>
    <t>Asphalt</t>
  </si>
  <si>
    <t>General Asphalt</t>
  </si>
  <si>
    <t>Asphalt mix of unknown composition</t>
  </si>
  <si>
    <t>Hot mix asphalt, &lt;2.5% virgin bitumen (&gt;60% RAP)</t>
  </si>
  <si>
    <t>asphalt, hot mix, 2% virgin bitumen, at plant</t>
  </si>
  <si>
    <t>Hot mix asphalt, 2.5-3.4% virgin bitumen (40-60% RAP)</t>
  </si>
  <si>
    <t>asphalt, hot mix, 3% virgin bitumen, at plant</t>
  </si>
  <si>
    <t>Hot mix asphalt, 3.5% virgin bitumen (40% RAP)</t>
  </si>
  <si>
    <t>Average of asphalt, hot mix, 3% virgin bitumen, at plant &amp; asphalt, hot mix, 4% virgin bitumen, at plant</t>
  </si>
  <si>
    <t>Hot mix asphalt, 3.75% virgin bitumen (35% RAP)</t>
  </si>
  <si>
    <t>Average of 3.5% asphalt, hot mix &amp; 4% virgin bitumen, at plant</t>
  </si>
  <si>
    <t>Hot mix asphalt, 4% virgin bitumen (30% RAP)</t>
  </si>
  <si>
    <t>asphalt, hot mix, 4% virgin bitumen, at plant</t>
  </si>
  <si>
    <t>Hot mix asphalt, 4.25% virgin bitumen (25% RAP)</t>
  </si>
  <si>
    <t>Average of 4.5% &amp; asphalt, hot mix, 4% virgin bitumen, at plant</t>
  </si>
  <si>
    <t>Hot mix asphalt, 4.5% virgin bitumen (20% RAP)</t>
  </si>
  <si>
    <t>Average of asphalt, hot mix, 4% virgin bitumen, at plant &amp; asphalt, hot mix, 5% virgin bitumen, at plant</t>
  </si>
  <si>
    <t>Hot mix asphalt, 5% virgin bitumen (10% RAP)</t>
  </si>
  <si>
    <t>asphalt, hot mix, 5% virgin bitumen, at plant</t>
  </si>
  <si>
    <t>Hot mix asphalt, 5.25% virgin bitumen (5% RAP)</t>
  </si>
  <si>
    <t>Average of asphalt, hot mix, 5% virgin bitumen, at plant &amp; asphalt, standard hot mix, 5.5% virgin bitumen, at plant</t>
  </si>
  <si>
    <t>Hot mix asphalt, standard mix, 5.5% virgin bitumen (0% RAP)</t>
  </si>
  <si>
    <t>asphalt, standard hot mix, 5.5% virgin bitumen, at plant</t>
  </si>
  <si>
    <t>TfNSW asphalt mixes</t>
  </si>
  <si>
    <t>Warm mix asphalt, &lt;2.5% virgin bitumen (&gt;60% RAP)</t>
  </si>
  <si>
    <t>asphalt, warm mix, 2% virgin bitumen, at plant</t>
  </si>
  <si>
    <t>Warm mix asphalt, 2.5-3.4% virgin bitumen (40-60% RAP)</t>
  </si>
  <si>
    <t>asphalt, warm mix, 3% virgin bitumen, at plant</t>
  </si>
  <si>
    <t>Warm mix asphalt, 3.5% virgin bitumen (40% RAP)</t>
  </si>
  <si>
    <t>Average of asphalt, warm mix, 3% virgin bitumen, at plant &amp; asphalt, warm mix, 4% virgin bitumen, at plant</t>
  </si>
  <si>
    <t>Warm mix asphalt, 3.75% virgin bitumen (35% RAP)</t>
  </si>
  <si>
    <t>Average of asphalt, warm mix, 4% virgin bitumen, at plant &amp; 3.5%</t>
  </si>
  <si>
    <t>Warm mix asphalt, 4% virgin bitumen (30% RAP)</t>
  </si>
  <si>
    <t>asphalt, warm mix, 4% virgin bitumen, at plant</t>
  </si>
  <si>
    <t>Warm mix asphalt, 4.25% virgin bitumen (25% RAP)</t>
  </si>
  <si>
    <t>Average of asphalt, warm mix, 4% virgin bitumen, at plant &amp; 4.5%</t>
  </si>
  <si>
    <t>Warm mix asphalt, 4.5% virgin bitumen (20% RAP)</t>
  </si>
  <si>
    <t>Average of asphalt, warm mix, 4% virgin bitumen, at plant &amp; asphalt, warm mix, 5% virgin bitumen, at plant</t>
  </si>
  <si>
    <t>Warm mix asphalt, 4.75% virgin bitumen (15% RAP)</t>
  </si>
  <si>
    <t>Average of asphalt, warm mix, 5% virgin bitumen, at plant &amp; 4.5%</t>
  </si>
  <si>
    <t>Warm mix asphalt, 5% virgin bitumen (10% RAP)</t>
  </si>
  <si>
    <t>asphalt, warm mix, 5% virgin bitumen, at plant</t>
  </si>
  <si>
    <t>Warm mix asphalt, 5.25% virgin bitumen (5% RAP)</t>
  </si>
  <si>
    <t>Average of asphalt, warm mix, 5% virgin bitumen, at plant &amp; asphalt, standard warm mix, 5.5% virgin bitumen, at plant</t>
  </si>
  <si>
    <t>Warm mix asphalt, standard mix, 5.5% virgin bitumen (0% RAP)</t>
  </si>
  <si>
    <t>asphalt, standard warm mix, 5.5% virgin bitumen, at plant</t>
  </si>
  <si>
    <t>Bitumen</t>
  </si>
  <si>
    <t>tonnes/m3</t>
  </si>
  <si>
    <t>Straight-run bitumen</t>
  </si>
  <si>
    <t>Cutback bitumen</t>
  </si>
  <si>
    <t>Typically used in spray seal pavements</t>
  </si>
  <si>
    <t>L</t>
  </si>
  <si>
    <t>TfNSW ECCL v1.3c (beta)</t>
  </si>
  <si>
    <t>AMC4 - Cutback Bitumen</t>
  </si>
  <si>
    <t>Pavers</t>
  </si>
  <si>
    <t>Ceramic paver/tile</t>
  </si>
  <si>
    <t xml:space="preserve">Ceramic tiles (wall and floor) and pavers including porcelain tiles </t>
  </si>
  <si>
    <t>Concrete paver/tile</t>
  </si>
  <si>
    <t>Stone paver/tile</t>
  </si>
  <si>
    <t>Pipes</t>
  </si>
  <si>
    <t>Geopolymer pipes</t>
  </si>
  <si>
    <t>concrete pipes, geopolymer, at plant</t>
  </si>
  <si>
    <t>PE Pipes</t>
  </si>
  <si>
    <t>HDPE Pipes</t>
  </si>
  <si>
    <t>HDPE Pipe</t>
  </si>
  <si>
    <t>PVC Pipes</t>
  </si>
  <si>
    <t>PVC Pipe</t>
  </si>
  <si>
    <t>Steel pipes</t>
  </si>
  <si>
    <t>Steel pipe (welded)</t>
  </si>
  <si>
    <t>Steel, welded pipe</t>
  </si>
  <si>
    <t>Polymer</t>
  </si>
  <si>
    <t>Rubbers</t>
  </si>
  <si>
    <t>Synthetic rubber</t>
  </si>
  <si>
    <t>Rubber, Synthetic</t>
  </si>
  <si>
    <t>Sealants and adhesives</t>
  </si>
  <si>
    <t>Sealants and adhesives - Epoxy Resin</t>
  </si>
  <si>
    <t>Epoxide Resin</t>
  </si>
  <si>
    <t>Thermoplastics</t>
  </si>
  <si>
    <t>High density polyethylene</t>
  </si>
  <si>
    <t>high density polyethylene, average, at plant</t>
  </si>
  <si>
    <t>Low density polyethylene</t>
  </si>
  <si>
    <t>low density polyethylene, at plant</t>
  </si>
  <si>
    <t>Nylon 6</t>
  </si>
  <si>
    <t>Nylon (Polyamide) 6 Polymer</t>
  </si>
  <si>
    <t>Polycarbonate</t>
  </si>
  <si>
    <t>Polyethylene</t>
  </si>
  <si>
    <t>General Polyethylene</t>
  </si>
  <si>
    <t>Polypropylene</t>
  </si>
  <si>
    <t>polypropylene, PP, at factory gate</t>
  </si>
  <si>
    <t>Polystyrene, expanded</t>
  </si>
  <si>
    <t>Expanded Polystyrene</t>
  </si>
  <si>
    <t>Polystyrene, general purpose</t>
  </si>
  <si>
    <t>General Purpose Polystyrene</t>
  </si>
  <si>
    <t>Polyurethane, flexible foam</t>
  </si>
  <si>
    <t>Polyurethane Flexible Foam</t>
  </si>
  <si>
    <t>PVC General</t>
  </si>
  <si>
    <t>Steel</t>
  </si>
  <si>
    <t>Cold rolled steel</t>
  </si>
  <si>
    <t>Hot rolled lightweight – painted structural steel (e.g. formwork, framing and decking steel)</t>
  </si>
  <si>
    <t>Steel (painted) used for structural purposes that has undergone hot-rolled steel production route. Including beams, columns, angles, flange channels, hollow sections.</t>
  </si>
  <si>
    <t>Painted structural sections steel (welded beam, columns, angles, plates, piles etc.) (hot rolled)</t>
  </si>
  <si>
    <t>Cold rolled lightweight - structural framing steel</t>
  </si>
  <si>
    <t>Structural framing steel (cold rolled - lightweight)</t>
  </si>
  <si>
    <t>Cold rolled lightweight - structural steel (e.g. formwork, framing and decking steel)</t>
  </si>
  <si>
    <t>Structural formwork and decking steel (cold rolled - light weight)</t>
  </si>
  <si>
    <t>Hot rolled steel</t>
  </si>
  <si>
    <t xml:space="preserve">Hot rolled - galvanised structural steel (welded beam, columns, angles, plates, piles etc) </t>
  </si>
  <si>
    <t>Steel (galvanised) used for structural purposes that has undergone hot-rolled steel production route. Including beams, columns, angles, flange channels, hollow sections.</t>
  </si>
  <si>
    <t>Galvanised structural sections steel (welded beam, columns, angles, plates, piles etc.) (hot rolled)</t>
  </si>
  <si>
    <t xml:space="preserve">Hot rolled - structural steel (welded beam, columns, angles, plates, piles etc) </t>
  </si>
  <si>
    <t>Steel used for structural purposes (unpainted, not galvanised) that has undergone hot-rolled steel production route. Including beams, columns, angles, flange channels, hollow sections.</t>
  </si>
  <si>
    <t>Structural sections steel (welded beam, columns, angles, plates, piles etc) (hot rolled)</t>
  </si>
  <si>
    <t>Reinforcing steel</t>
  </si>
  <si>
    <t>Bar &amp; mesh reinforcing steel</t>
  </si>
  <si>
    <t>Steel wire</t>
  </si>
  <si>
    <t>Steel, Wire rod</t>
  </si>
  <si>
    <t xml:space="preserve">Steel </t>
  </si>
  <si>
    <t>Stainless steel</t>
  </si>
  <si>
    <t>Stainless steel (general)</t>
  </si>
  <si>
    <t xml:space="preserve">All stainless steel </t>
  </si>
  <si>
    <t>Timber</t>
  </si>
  <si>
    <t>Timber (engineered)</t>
  </si>
  <si>
    <t>Glue laminated timber (GLT) and cross laminated timber (CLT) - hardwood</t>
  </si>
  <si>
    <t>Hardwood glue laminated timber (GLT) or cross laminated timber (CLT) including treated and untreated</t>
  </si>
  <si>
    <t>GLT &amp; CLT (hardwood)</t>
  </si>
  <si>
    <t>Glue laminated timber (GLT) and cross laminated timber (CLT) - softwood</t>
  </si>
  <si>
    <t>Softwood glue laminated timber (GLT) or cross laminated timber (CLT) including treated and untreated</t>
  </si>
  <si>
    <t>GLT &amp; CLT (softwood)</t>
  </si>
  <si>
    <t>Laminated veer lumber</t>
  </si>
  <si>
    <t>Laminated veneer timber (LVL) including treated and untreated.</t>
  </si>
  <si>
    <t>LVL</t>
  </si>
  <si>
    <t>Oriented strand board</t>
  </si>
  <si>
    <t xml:space="preserve">Oriented strand board (OSB) </t>
  </si>
  <si>
    <t>OSB</t>
  </si>
  <si>
    <t>Particleboard</t>
  </si>
  <si>
    <t xml:space="preserve">Particleboard including walling and flooring applications </t>
  </si>
  <si>
    <t>Plywood</t>
  </si>
  <si>
    <t>Plywood timber for bracing, structural (walling, flooring), formwork purposes</t>
  </si>
  <si>
    <t>Timber weatherboards (softwood)</t>
  </si>
  <si>
    <t>Based on softwood timber used for weatherboards includes finger jointed, thermally modified timber, treated, untreated, surfaced, and sawn products</t>
  </si>
  <si>
    <t>Timber weatherboards</t>
  </si>
  <si>
    <t>Timber (sawn)</t>
  </si>
  <si>
    <t>Sawn hardwood</t>
  </si>
  <si>
    <t>Hardwood timber includes treated, untreated, dressed, and sawn products</t>
  </si>
  <si>
    <t>Hardwood</t>
  </si>
  <si>
    <t>Sawn softwood</t>
  </si>
  <si>
    <t>Softwood</t>
  </si>
  <si>
    <t>Timber poles - piles</t>
  </si>
  <si>
    <t>Notes:</t>
  </si>
  <si>
    <t>* Densities for aggregates vary greatly based on the aggregate type (particle density) and it's state (e.g. bulk density loose as delivered or compacted). For more specific densities where aggregates are a materially significant part of the project, additional information should be sought from the projects engineering team or suppliers.</t>
  </si>
  <si>
    <t>**While underlying emission factors are provided in the above table, higher level transport-specific emission factors can be found in the Engineering Cost and Carbon Library.</t>
  </si>
  <si>
    <t>Default transport emission factors (A4)</t>
  </si>
  <si>
    <t>Recommended emission factors for the transport stage are provided in Table 1.2 below.</t>
  </si>
  <si>
    <r>
      <t xml:space="preserve">The choice of transport emission factor within modes (e.g. light commercial vehicle, rigid or articulated truck) should be informed by the type and size of material, as well as any potential site access constraints). Smaller materials able to be manually handled or sites with access restrictions (e.g. in high density urban settings) may be more likely to use light commercial or rigid vehicles. Larger products such as prefabricated concrete, steel or timber systems or heavy earthworks are more likely to use articulated trucks, particularly for sites without access restrictions.
Note that these factors already include a general allowance for empty backhaul and return trips, so there is no need to estimate additional haulage distances back from site.
The table below has been adapted from and supersedes Table A3.1 from Appendix 3 in the ITMM </t>
    </r>
    <r>
      <rPr>
        <i/>
        <sz val="10"/>
        <rFont val="Public Sans Light"/>
      </rPr>
      <t>Embodied Carbon Measurement for Infrastructure - Technical Guidance</t>
    </r>
    <r>
      <rPr>
        <sz val="10"/>
        <rFont val="Public Sans Light"/>
        <family val="2"/>
      </rPr>
      <t>.</t>
    </r>
  </si>
  <si>
    <t>Table 1.2 Default emission factors for the transport stage</t>
  </si>
  <si>
    <t>Transport mode</t>
  </si>
  <si>
    <t>Quantity</t>
  </si>
  <si>
    <r>
      <t>Source</t>
    </r>
    <r>
      <rPr>
        <b/>
        <vertAlign val="superscript"/>
        <sz val="10"/>
        <color theme="0"/>
        <rFont val="Public Sans Light"/>
      </rPr>
      <t>a</t>
    </r>
  </si>
  <si>
    <t>Heavy articulated truck</t>
  </si>
  <si>
    <r>
      <t>kg CO</t>
    </r>
    <r>
      <rPr>
        <vertAlign val="subscript"/>
        <sz val="10"/>
        <color theme="1"/>
        <rFont val="Public Sans Light"/>
      </rPr>
      <t>2</t>
    </r>
    <r>
      <rPr>
        <sz val="10"/>
        <color theme="1"/>
        <rFont val="Public Sans Light"/>
        <family val="2"/>
      </rPr>
      <t>-e/tonnes.km transport (tkm)</t>
    </r>
  </si>
  <si>
    <t>AusLCI 1.45 (2025) - transport, truck, 40t load</t>
  </si>
  <si>
    <t>Articulated Truck</t>
  </si>
  <si>
    <r>
      <t>kg CO</t>
    </r>
    <r>
      <rPr>
        <vertAlign val="subscript"/>
        <sz val="10"/>
        <color theme="1"/>
        <rFont val="Public Sans Light"/>
      </rPr>
      <t>2</t>
    </r>
    <r>
      <rPr>
        <sz val="10"/>
        <color theme="1"/>
        <rFont val="Public Sans Light"/>
        <family val="2"/>
      </rPr>
      <t>-e/tkm</t>
    </r>
  </si>
  <si>
    <t>AusLCI 1.45 (2025) - transport, truck, 28t, fleet average</t>
  </si>
  <si>
    <t>Concrete Agitator Truck</t>
  </si>
  <si>
    <t>AusLCI 1.45 (2025) - transport, truck, 16 to 28t, fleet average</t>
  </si>
  <si>
    <t>Light Commercial Vehicles</t>
  </si>
  <si>
    <t>AusLCI 1.45 (2025) - transport, van 3,5t</t>
  </si>
  <si>
    <t>Rigid Truck</t>
  </si>
  <si>
    <t>AusLCI 1.45 (2025) - transport, truck, 3,5 to 16t, fleet average</t>
  </si>
  <si>
    <t>Rail, Bulk Transport</t>
  </si>
  <si>
    <t>AusLCI 1.45 (2025) - transport, freight, rail</t>
  </si>
  <si>
    <t>Shipping</t>
  </si>
  <si>
    <t>UK Government GHG Conversion Factors for Company Reporting (2025) - Cargo ship, general cargo, average</t>
  </si>
  <si>
    <t>a - Where tonnages are shown for trucks, this refers to gross vehcile weight.</t>
  </si>
  <si>
    <t>Default fuel emission factors (A5)</t>
  </si>
  <si>
    <r>
      <t>Default emission factors for energy consumption during the construction stage are provided in Table 1.3a below. These emission factors have been derived from the</t>
    </r>
    <r>
      <rPr>
        <b/>
        <sz val="10"/>
        <color rgb="FF0F1918"/>
        <rFont val="Public Sans Light"/>
        <scheme val="minor"/>
      </rPr>
      <t xml:space="preserve"> </t>
    </r>
    <r>
      <rPr>
        <i/>
        <sz val="10"/>
        <color rgb="FF0F1918"/>
        <rFont val="Public Sans Light"/>
        <scheme val="minor"/>
      </rPr>
      <t xml:space="preserve">Australian National Greenhouse Account (NGA) Factors </t>
    </r>
    <r>
      <rPr>
        <sz val="10"/>
        <color rgb="FF0F1918"/>
        <rFont val="Public Sans Light"/>
        <scheme val="minor"/>
      </rPr>
      <t>for 2025</t>
    </r>
    <r>
      <rPr>
        <sz val="10"/>
        <rFont val="Public Sans Light"/>
        <scheme val="minor"/>
      </rPr>
      <t xml:space="preserve"> (or latest available).</t>
    </r>
    <r>
      <rPr>
        <sz val="10"/>
        <color rgb="FF0F1918"/>
        <rFont val="Public Sans Light"/>
        <scheme val="minor"/>
      </rPr>
      <t xml:space="preserve">
</t>
    </r>
    <r>
      <rPr>
        <sz val="10"/>
        <rFont val="Public Sans Light"/>
        <scheme val="minor"/>
      </rPr>
      <t>As it is common for emission factors to change over time, it is strongly encouraged that the latest version of the Australian NGA Factors is used when seeking emission factors. All editions can be found on the NGA Factors website below.</t>
    </r>
    <r>
      <rPr>
        <u/>
        <sz val="10"/>
        <color theme="5" tint="-0.249977111117893"/>
        <rFont val="Public Sans Light"/>
        <scheme val="minor"/>
      </rPr>
      <t xml:space="preserve">
</t>
    </r>
  </si>
  <si>
    <t>https://www.dcceew.gov.au/climate-change/publications/national-greenhouse-accounts-factors</t>
  </si>
  <si>
    <r>
      <rPr>
        <b/>
        <sz val="10"/>
        <color rgb="FF0F1918"/>
        <rFont val="Public Sans Light"/>
        <scheme val="minor"/>
      </rPr>
      <t>Fuel blends</t>
    </r>
    <r>
      <rPr>
        <sz val="10"/>
        <color rgb="FF0F1918"/>
        <rFont val="Public Sans Light"/>
        <scheme val="minor"/>
      </rPr>
      <t xml:space="preserve">
Some of the most common biofuel blends (e.g. E10, B5) are presented below. Any alternative blends must calculate emissions from the relative components separately. For example, 100 kL of a 10% biodiesel blend, should calculate emissions using 90 kL of diesel oil and 10 kL of biodiesel.
</t>
    </r>
    <r>
      <rPr>
        <b/>
        <sz val="10"/>
        <color rgb="FF0F1918"/>
        <rFont val="Public Sans Light"/>
        <scheme val="minor"/>
      </rPr>
      <t>Fuel application</t>
    </r>
    <r>
      <rPr>
        <sz val="10"/>
        <color rgb="FF0F1918"/>
        <rFont val="Public Sans Light"/>
        <scheme val="minor"/>
      </rPr>
      <t xml:space="preserve">
Projects reporting under the National Greenhouse and Energy Reporting Scheme should use an approach consistent with their reporting obligations. Table 1.3a provides the most common fuels and applications. Projects should refer to the latest NGA factors if their application is not covered by this table.
</t>
    </r>
    <r>
      <rPr>
        <b/>
        <sz val="10"/>
        <color rgb="FF0F1918"/>
        <rFont val="Public Sans Light"/>
        <scheme val="minor"/>
      </rPr>
      <t>Note</t>
    </r>
    <r>
      <rPr>
        <sz val="10"/>
        <color rgb="FF0F1918"/>
        <rFont val="Public Sans Light"/>
        <scheme val="minor"/>
      </rPr>
      <t xml:space="preserve"> - The table below has been adapted from and supersedes the Energy Use emission factors in Table A3.2 from Appendix 3 in the ITMM </t>
    </r>
    <r>
      <rPr>
        <i/>
        <sz val="10"/>
        <color rgb="FF0F1918"/>
        <rFont val="Public Sans Light"/>
        <scheme val="minor"/>
      </rPr>
      <t>Embodied Carbon Measurement for Infrastructure - Technical Guidance</t>
    </r>
    <r>
      <rPr>
        <sz val="10"/>
        <color rgb="FF0F1918"/>
        <rFont val="Public Sans Light"/>
        <scheme val="minor"/>
      </rPr>
      <t>.</t>
    </r>
  </si>
  <si>
    <t>Table 1.3a   Default construction fuel use (A5) emission factors</t>
  </si>
  <si>
    <t>Application</t>
  </si>
  <si>
    <t>Energy or Fuel combusted</t>
  </si>
  <si>
    <t>Quantity (Scopes 1 and 3)</t>
  </si>
  <si>
    <t>Stationary</t>
  </si>
  <si>
    <t>Diesel combusted on site</t>
  </si>
  <si>
    <r>
      <t>kg CO</t>
    </r>
    <r>
      <rPr>
        <vertAlign val="subscript"/>
        <sz val="10"/>
        <color theme="1"/>
        <rFont val="Public Sans Light"/>
      </rPr>
      <t>2</t>
    </r>
    <r>
      <rPr>
        <sz val="10"/>
        <color theme="1"/>
        <rFont val="Public Sans Light"/>
        <family val="2"/>
      </rPr>
      <t>-e/kL</t>
    </r>
  </si>
  <si>
    <r>
      <t>NGA 2025</t>
    </r>
    <r>
      <rPr>
        <vertAlign val="superscript"/>
        <sz val="10"/>
        <color theme="1"/>
        <rFont val="Public Sans Light"/>
      </rPr>
      <t>a</t>
    </r>
    <r>
      <rPr>
        <sz val="10"/>
        <color theme="1"/>
        <rFont val="Public Sans Light"/>
        <family val="2"/>
      </rPr>
      <t xml:space="preserve">
Scopes 1 and 3 have been added.</t>
    </r>
  </si>
  <si>
    <t>Liquified petroleum gas (LPG)</t>
  </si>
  <si>
    <t>Petroleum based greases</t>
  </si>
  <si>
    <t>Gasoline/petrol</t>
  </si>
  <si>
    <t>Ethanol</t>
  </si>
  <si>
    <r>
      <t>Scope 1: NGA 2025</t>
    </r>
    <r>
      <rPr>
        <vertAlign val="superscript"/>
        <sz val="10"/>
        <color theme="1"/>
        <rFont val="Public Sans Light"/>
      </rPr>
      <t xml:space="preserve">a
</t>
    </r>
    <r>
      <rPr>
        <sz val="10"/>
        <color theme="1"/>
        <rFont val="Public Sans Light"/>
        <family val="2"/>
      </rPr>
      <t>Scope 3: AusLCI v1.45</t>
    </r>
    <r>
      <rPr>
        <vertAlign val="superscript"/>
        <sz val="10"/>
        <color theme="1"/>
        <rFont val="Public Sans Light"/>
      </rPr>
      <t>c</t>
    </r>
  </si>
  <si>
    <t>Biodiesel</t>
  </si>
  <si>
    <r>
      <t>Scope 1: NGA 2025</t>
    </r>
    <r>
      <rPr>
        <vertAlign val="superscript"/>
        <sz val="10"/>
        <color theme="1"/>
        <rFont val="Public Sans Light"/>
      </rPr>
      <t xml:space="preserve">a
</t>
    </r>
    <r>
      <rPr>
        <sz val="10"/>
        <color theme="1"/>
        <rFont val="Public Sans Light"/>
        <family val="2"/>
      </rPr>
      <t>Scope 3: US EPA (2023)</t>
    </r>
    <r>
      <rPr>
        <vertAlign val="superscript"/>
        <sz val="10"/>
        <color theme="1"/>
        <rFont val="Public Sans Light"/>
      </rPr>
      <t>d</t>
    </r>
  </si>
  <si>
    <t>Renewable diesel</t>
  </si>
  <si>
    <t>E10 blend</t>
  </si>
  <si>
    <t>Derived from constituents</t>
  </si>
  <si>
    <t>B5 blend</t>
  </si>
  <si>
    <t>B20 blend</t>
  </si>
  <si>
    <t>Cars and light commercial vehicles</t>
  </si>
  <si>
    <t>Gasoline</t>
  </si>
  <si>
    <r>
      <t>NGA 2025</t>
    </r>
    <r>
      <rPr>
        <vertAlign val="superscript"/>
        <sz val="10"/>
        <color theme="1"/>
        <rFont val="Public Sans Light"/>
      </rPr>
      <t>b</t>
    </r>
    <r>
      <rPr>
        <sz val="10"/>
        <color theme="1"/>
        <rFont val="Public Sans Light"/>
        <family val="2"/>
      </rPr>
      <t xml:space="preserve">
Scopes 1 and 3 have been added.</t>
    </r>
  </si>
  <si>
    <t>Diesel oil</t>
  </si>
  <si>
    <r>
      <t>Scope 1: NGA 2025</t>
    </r>
    <r>
      <rPr>
        <vertAlign val="superscript"/>
        <sz val="10"/>
        <color theme="1"/>
        <rFont val="Public Sans Light"/>
      </rPr>
      <t xml:space="preserve">b
</t>
    </r>
    <r>
      <rPr>
        <sz val="10"/>
        <color theme="1"/>
        <rFont val="Public Sans Light"/>
        <family val="2"/>
      </rPr>
      <t>Scope 3: AusLCI v1.45</t>
    </r>
    <r>
      <rPr>
        <vertAlign val="superscript"/>
        <sz val="10"/>
        <color theme="1"/>
        <rFont val="Public Sans Light"/>
      </rPr>
      <t>c</t>
    </r>
  </si>
  <si>
    <r>
      <t>Scope 1: NGA 2025</t>
    </r>
    <r>
      <rPr>
        <vertAlign val="superscript"/>
        <sz val="10"/>
        <color theme="1"/>
        <rFont val="Public Sans Light"/>
      </rPr>
      <t xml:space="preserve">b
</t>
    </r>
    <r>
      <rPr>
        <sz val="10"/>
        <color theme="1"/>
        <rFont val="Public Sans Light"/>
        <family val="2"/>
      </rPr>
      <t>Scope 3: US EPA (2023)</t>
    </r>
    <r>
      <rPr>
        <vertAlign val="superscript"/>
        <sz val="10"/>
        <color theme="1"/>
        <rFont val="Public Sans Light"/>
      </rPr>
      <t>d</t>
    </r>
  </si>
  <si>
    <t>Heavy duty vehicles</t>
  </si>
  <si>
    <t>Liquefied natural gas</t>
  </si>
  <si>
    <t>Diesel oil - Euro iv or higher</t>
  </si>
  <si>
    <t>Diesel oil - Euro iii</t>
  </si>
  <si>
    <t>Diesel oil - Euro i</t>
  </si>
  <si>
    <t>Renewable diesel - Euro iv or higher</t>
  </si>
  <si>
    <t>Renewable diesel - Euro iii</t>
  </si>
  <si>
    <t>Renewable diesel - Euro i</t>
  </si>
  <si>
    <t>Fuel standard conversions</t>
  </si>
  <si>
    <t>Standard conversions that are typically used during the carbon calculation process are provided in the Tables below.
As it is common for emission factors to change over time, it is strongly encouraged that the latest version of the Australian NGA Factors is used when seeking emission factors. All editions can be found on the National Greenhouse Account Factors website (link below).</t>
  </si>
  <si>
    <r>
      <t>The tables below have been adapted from and supersede Table A3.3 from Appendix 3 in the ITMM</t>
    </r>
    <r>
      <rPr>
        <i/>
        <sz val="10"/>
        <rFont val="Public Sans Light"/>
      </rPr>
      <t xml:space="preserve"> Embodied Carbon Measurement for Infrastructure - Technical Guidance</t>
    </r>
    <r>
      <rPr>
        <sz val="10"/>
        <rFont val="Public Sans Light"/>
        <family val="2"/>
      </rPr>
      <t>.</t>
    </r>
  </si>
  <si>
    <t>Table 1.3b   Standard Energy Content conversion factors for stationary fuels</t>
  </si>
  <si>
    <t>Input/activity</t>
  </si>
  <si>
    <t>Petroleum based oils (other than petroleum based oil used as fuel), e.g. lubricant</t>
  </si>
  <si>
    <t>GJ/kL</t>
  </si>
  <si>
    <r>
      <t>NGA 2025</t>
    </r>
    <r>
      <rPr>
        <vertAlign val="superscript"/>
        <sz val="10"/>
        <color theme="1"/>
        <rFont val="Public Sans Light"/>
      </rPr>
      <t>a</t>
    </r>
  </si>
  <si>
    <t>Fuel oil</t>
  </si>
  <si>
    <t>Natural gas distributed in a pipeline</t>
  </si>
  <si>
    <r>
      <t>GJ/m</t>
    </r>
    <r>
      <rPr>
        <vertAlign val="superscript"/>
        <sz val="10"/>
        <color theme="1"/>
        <rFont val="Public Sans Light"/>
      </rPr>
      <t>3</t>
    </r>
  </si>
  <si>
    <t>Table 1.3c   Standard Emission factors for stationary fuels</t>
  </si>
  <si>
    <r>
      <t>Scope 1 Emissions Factor</t>
    </r>
    <r>
      <rPr>
        <b/>
        <vertAlign val="superscript"/>
        <sz val="10"/>
        <color theme="0"/>
        <rFont val="Public Sans Light"/>
      </rPr>
      <t>e</t>
    </r>
  </si>
  <si>
    <t>Scope 3 Emissions Factor</t>
  </si>
  <si>
    <t>kgCO2-e/GJ</t>
  </si>
  <si>
    <r>
      <t>Scope 1 and 3: NGA 2025</t>
    </r>
    <r>
      <rPr>
        <vertAlign val="superscript"/>
        <sz val="10"/>
        <color theme="1"/>
        <rFont val="Public Sans Light"/>
      </rPr>
      <t>a</t>
    </r>
  </si>
  <si>
    <r>
      <t>Scope 1 and 3: NGA 2025</t>
    </r>
    <r>
      <rPr>
        <vertAlign val="superscript"/>
        <sz val="10"/>
        <color theme="1"/>
        <rFont val="Public Sans Light"/>
      </rPr>
      <t>a</t>
    </r>
    <r>
      <rPr>
        <sz val="10"/>
        <color theme="1"/>
        <rFont val="Public Sans Light"/>
        <family val="2"/>
      </rPr>
      <t xml:space="preserve">
Scope 3 value presented here conservatively taken as the highest of the interstate range and for metro/non-metro areas but projects should use the relevant factor for their location.</t>
    </r>
  </si>
  <si>
    <t>Table 1.3d   Standard Energy Content conversion factors for transport fuels</t>
  </si>
  <si>
    <r>
      <t>NGA 2025</t>
    </r>
    <r>
      <rPr>
        <vertAlign val="superscript"/>
        <sz val="10"/>
        <color theme="1"/>
        <rFont val="Public Sans Light"/>
      </rPr>
      <t>b</t>
    </r>
  </si>
  <si>
    <t>Liquefied petroleum gas</t>
  </si>
  <si>
    <t>GJ/kg</t>
  </si>
  <si>
    <r>
      <t>CDP 2025</t>
    </r>
    <r>
      <rPr>
        <vertAlign val="superscript"/>
        <sz val="10"/>
        <color theme="1"/>
        <rFont val="Public Sans Light"/>
      </rPr>
      <t>c</t>
    </r>
  </si>
  <si>
    <t>Table 1.3e   Standard Emission factors for transport fuel</t>
  </si>
  <si>
    <r>
      <t>Scope 1 and 3: NGA 2025</t>
    </r>
    <r>
      <rPr>
        <vertAlign val="superscript"/>
        <sz val="10"/>
        <color theme="1"/>
        <rFont val="Public Sans Light"/>
      </rPr>
      <t>b</t>
    </r>
  </si>
  <si>
    <t>Table 1.3f   Standard Energy Content conversion factors for transport fuel</t>
  </si>
  <si>
    <t>Table 1.3g   Standard Emission factors for transport fuel</t>
  </si>
  <si>
    <r>
      <t xml:space="preserve">a - Refer to fuel EF for stationary energy purposes from the latest Australian National Greenhouse Account Factors for updated emission factors: </t>
    </r>
    <r>
      <rPr>
        <u/>
        <sz val="10"/>
        <color theme="1"/>
        <rFont val="Public Sans Light"/>
      </rPr>
      <t>https://www.dcceew.gov.au/climate-change/publications/national-greenhouse-accounts-factors</t>
    </r>
  </si>
  <si>
    <r>
      <t xml:space="preserve">b - Refer to fuel EF for transport equipment from the latest Australian National Greenhouse Account Factors for updated emission factors: </t>
    </r>
    <r>
      <rPr>
        <u/>
        <sz val="10"/>
        <color theme="1"/>
        <rFont val="Public Sans Light"/>
      </rPr>
      <t xml:space="preserve">https://www.dcceew.gov.au/climate-change/publications/national-greenhouse-accounts-factors </t>
    </r>
  </si>
  <si>
    <t>c – Emissions factor per kg based on AusLCI v1.45, Ethanol, average at plant  (~1.36 kgCO2e/kg). Lower heating value of ethanol = 0.027 GJ/kg (Biogasoline as per CDP Technical Note: Conversion of fuel data to MWh v4)</t>
  </si>
  <si>
    <t>d - Based on an average of different feedstocks and production methods for biodiesel within US EPA (2023) Summary Lifecycle Analysis Greenhouse Gas Results for the U.S. Renewable Fuels Standard Program Version 1.1. Uses 1 mmBtu = 1.05506 GJ conversion</t>
  </si>
  <si>
    <t>e – combined emissions factors for carbon dioxide, methane and nitrous oxide</t>
  </si>
  <si>
    <t>Default electricity emission factors (A5)</t>
  </si>
  <si>
    <t>Default emission factors for energy consumption during the construction stage are provided in Table 1.4a below.
The use of location-based calculations should be used in line with the NGERS methodology, with market-based locations optional and to be considered where renewable electricity purchases have a significant impact. Where a market-based approach is used, both location and market based emissions should be disclosed.
It is recommended that for the constructions stage (Module A5), emissions from electricity are estimated using static present-day emission factors except where evaluating the impact of construction projects to be undertaken far into the future (&gt;5years).</t>
  </si>
  <si>
    <r>
      <t xml:space="preserve">Note that when conducting operational carbon calculations (B6-B7), project teams should take into consideration the shift towards renewable electricity that is steadily reducing the emission factor of the grid. This is particularly important for operational energy use calculations (B6). Project teams are advised to refer to the most recent </t>
    </r>
    <r>
      <rPr>
        <i/>
        <sz val="10"/>
        <color rgb="FF0F1918"/>
        <rFont val="Public Sans Light"/>
      </rPr>
      <t>Australian Emission Projections</t>
    </r>
    <r>
      <rPr>
        <sz val="10"/>
        <color rgb="FF0F1918"/>
        <rFont val="Public Sans Light"/>
      </rPr>
      <t xml:space="preserve"> report for updated emission factors, as the projections are regularly changing. All editions of Australian Emission Projections can be found on the Department of Climate Change, Energy, the Environment and Water (DCCEEW) website below.</t>
    </r>
    <r>
      <rPr>
        <u/>
        <sz val="10"/>
        <color rgb="FF024ECA"/>
        <rFont val="Public Sans Light"/>
      </rPr>
      <t xml:space="preserve">
</t>
    </r>
  </si>
  <si>
    <t>https://www.dcceew.gov.au/climate-change/emissions-reporting/projecting-emissions</t>
  </si>
  <si>
    <t>Table 1.4a   Default construction electricity use (A5) emission factors</t>
  </si>
  <si>
    <t>State / Territory​</t>
  </si>
  <si>
    <t>Location-based emission factor
(kgCO2e/kWh)</t>
  </si>
  <si>
    <t>Residual Mix Factor ​
(kgCO2e/kWh)</t>
  </si>
  <si>
    <t>Renewable Power Percentage​</t>
  </si>
  <si>
    <t>Jurisdictional renewable power percentage​</t>
  </si>
  <si>
    <t>NSW​</t>
  </si>
  <si>
    <t>DCCEEW 2025, Australian National Greenhouse Accounts Factors</t>
  </si>
  <si>
    <t>VIC​</t>
  </si>
  <si>
    <t>QLD​</t>
  </si>
  <si>
    <t>SA​</t>
  </si>
  <si>
    <t>WA-SWIS​</t>
  </si>
  <si>
    <t>WA-NWIS​</t>
  </si>
  <si>
    <t>TAS​</t>
  </si>
  <si>
    <t>NT​</t>
  </si>
  <si>
    <t>ACT​</t>
  </si>
  <si>
    <t>National</t>
  </si>
  <si>
    <t>DCCEEW 2025, Australian National Greenhouse Accounts Factors
Renewable Power Percentage from: Clean Energy Regulator (2025), https://cer.gov.au/schemes/renewable-energy-target/renewable-energy-target-liability-and-exemptions/renewable-power-percentage</t>
  </si>
  <si>
    <t>Note: Emission factors include both Scope 2 and Scope 3 components</t>
  </si>
  <si>
    <t>Market-based calculator</t>
  </si>
  <si>
    <t>To support in the calculation of emissions under a market-based approach for those projects that decide to opt-in, a market-based calculator has been provided below. Select the applicable jurisdiction and then complete ALL required information to obtain an estimate of market-based emissions.</t>
  </si>
  <si>
    <t>State / territory​</t>
  </si>
  <si>
    <r>
      <t>Total electricity purchased</t>
    </r>
    <r>
      <rPr>
        <b/>
        <vertAlign val="superscript"/>
        <sz val="10"/>
        <color theme="0"/>
        <rFont val="Public Sans Light"/>
      </rPr>
      <t>a</t>
    </r>
    <r>
      <rPr>
        <b/>
        <sz val="10"/>
        <color theme="0"/>
        <rFont val="Public Sans Light"/>
        <family val="2"/>
      </rPr>
      <t xml:space="preserve"> (MWh)​</t>
    </r>
  </si>
  <si>
    <r>
      <t>On-site renewable energy consumed (large-scale)</t>
    </r>
    <r>
      <rPr>
        <b/>
        <vertAlign val="superscript"/>
        <sz val="10"/>
        <color theme="0"/>
        <rFont val="Public Sans Light"/>
      </rPr>
      <t>b</t>
    </r>
    <r>
      <rPr>
        <b/>
        <sz val="10"/>
        <color theme="0"/>
        <rFont val="Public Sans Light"/>
        <family val="2"/>
      </rPr>
      <t xml:space="preserve"> (MWh)​</t>
    </r>
  </si>
  <si>
    <r>
      <t>Renewable energy
certificates surrendered</t>
    </r>
    <r>
      <rPr>
        <b/>
        <vertAlign val="superscript"/>
        <sz val="10"/>
        <color theme="0"/>
        <rFont val="Public Sans Light"/>
      </rPr>
      <t>c</t>
    </r>
    <r>
      <rPr>
        <b/>
        <sz val="10"/>
        <color theme="0"/>
        <rFont val="Public Sans Light"/>
        <family val="2"/>
      </rPr>
      <t xml:space="preserve"> (MWh)​</t>
    </r>
  </si>
  <si>
    <t>Market-based emissions (tCO2e)​</t>
  </si>
  <si>
    <r>
      <t xml:space="preserve">Calculations are based on the market-based calculation formula outlined in the Clean Energy Regulators Voluntary Market-based Scope 2 Emissions Guideline: </t>
    </r>
    <r>
      <rPr>
        <u/>
        <sz val="10"/>
        <color theme="1"/>
        <rFont val="Public Sans Light"/>
      </rPr>
      <t>https://cer.gov.au/document/voluntary-market-based-scope-2-emissions-guideline</t>
    </r>
  </si>
  <si>
    <t xml:space="preserve">    This is also automated through some tools such as the TfNSW Carbon Tool and NABERS Embodied Carbon Rating Tool.</t>
  </si>
  <si>
    <t>a- Purchased electricity excludes any electricity which is generated and consumed onsite and reflects only the amount imported from the grid.</t>
  </si>
  <si>
    <t>b - On-site renewable energy consumed refers only to generation which has had renewable energy certificates associated with it and has been used onsite (not exported). Smaller scale systems ineligible for LGCs or systems that have opted out of creating LGCs are not required to be captured.</t>
  </si>
  <si>
    <t>c- Renewable energy certificates includes Large-Scale Generation Certificates (LGCs) or GreenPower only. The amount surrendered includes both certificates which have been created and/or purchased which have then been retired in the registry.​</t>
  </si>
  <si>
    <t>Default land use emission factors (A5)</t>
  </si>
  <si>
    <r>
      <rPr>
        <sz val="10"/>
        <color rgb="FF0F1918"/>
        <rFont val="Public Sans Light"/>
        <scheme val="minor"/>
      </rPr>
      <t xml:space="preserve">Default emission factors for land use change during the construction stage are provided in Table 1.5 below. These emission factors have been derived from the following sources:
</t>
    </r>
    <r>
      <rPr>
        <b/>
        <sz val="10"/>
        <color rgb="FF0F1918"/>
        <rFont val="Public Sans Light"/>
        <scheme val="minor"/>
      </rPr>
      <t xml:space="preserve">•     </t>
    </r>
    <r>
      <rPr>
        <i/>
        <sz val="10"/>
        <color rgb="FF0F1918"/>
        <rFont val="Public Sans Light"/>
        <scheme val="minor"/>
      </rPr>
      <t xml:space="preserve">Transport Authorities Greenhouse Group Greenhouse Gas Assessment Workbook for Road Projects
</t>
    </r>
    <r>
      <rPr>
        <b/>
        <sz val="10"/>
        <color rgb="FF0F1918"/>
        <rFont val="Public Sans Light"/>
        <scheme val="minor"/>
      </rPr>
      <t xml:space="preserve">•     </t>
    </r>
    <r>
      <rPr>
        <sz val="10"/>
        <color rgb="FF0F1918"/>
        <rFont val="Public Sans Light"/>
        <scheme val="minor"/>
      </rPr>
      <t xml:space="preserve">Journal articles (referenced below)
</t>
    </r>
    <r>
      <rPr>
        <b/>
        <sz val="10"/>
        <color rgb="FF0F1918"/>
        <rFont val="Public Sans Light"/>
        <scheme val="minor"/>
      </rPr>
      <t>Street Trees</t>
    </r>
    <r>
      <rPr>
        <sz val="10"/>
        <color rgb="FF0F1918"/>
        <rFont val="Public Sans Light"/>
        <scheme val="minor"/>
      </rPr>
      <t xml:space="preserve">
If land clearing is limited to individual street trees and expected to be immaterial, this can be tested and justified using Street Tree emissions factors. The factors provided have been simplified to enable rapid materiality review but as such have high uncertainty ranges. 
Emissions vary based on either Diameter at Breast Height (DBH or D130) or D10. To simplify for estimating materiality, average ranges of tree sizes have been provided based on ranges in the TfNSW Biodiversity Policy (2022). Therefore, if the clearing of trees is determined to be a significant source (&gt;1%) either appropriate factors should be selected from the TAGG workbook classifications, or for larger projects with significant clearing a project specific FullCAM model or equivalent detailed investigations may be warranted.
The table below has been adapted from and supersedes the land use and land use change emission factors in Table A3.2 from Appendix 3 in the ITMM </t>
    </r>
    <r>
      <rPr>
        <i/>
        <sz val="10"/>
        <color rgb="FF0F1918"/>
        <rFont val="Public Sans Light"/>
        <scheme val="minor"/>
      </rPr>
      <t>Embodied Carbon Measurement for Infrastructure - Technical Guidance.</t>
    </r>
  </si>
  <si>
    <t>Table 1.5   Default land use (A5) emission factors</t>
  </si>
  <si>
    <t>Land clearing –Vegetation Class A3</t>
  </si>
  <si>
    <r>
      <t>kg CO</t>
    </r>
    <r>
      <rPr>
        <vertAlign val="subscript"/>
        <sz val="10"/>
        <color theme="1"/>
        <rFont val="Public Sans Light"/>
      </rPr>
      <t>2</t>
    </r>
    <r>
      <rPr>
        <sz val="10"/>
        <color theme="1"/>
        <rFont val="Public Sans Light"/>
        <family val="2"/>
      </rPr>
      <t>-e/ha</t>
    </r>
  </si>
  <si>
    <t>TAGG Workbook (2013) Appendix E</t>
  </si>
  <si>
    <t>Land clearing –Vegetation Class A4</t>
  </si>
  <si>
    <t>Land clearing –Vegetation Class A5</t>
  </si>
  <si>
    <t>Land clearing –Vegetation Class A6</t>
  </si>
  <si>
    <t>Land clearing –Vegetation Class A7</t>
  </si>
  <si>
    <t>Land clearing –Vegetation Class B3</t>
  </si>
  <si>
    <t>Land clearing –Vegetation Class B4</t>
  </si>
  <si>
    <t>Land clearing –Vegetation Class B5</t>
  </si>
  <si>
    <t>Land clearing –Vegetation Class B6</t>
  </si>
  <si>
    <t>Land clearing –Vegetation Class C1</t>
  </si>
  <si>
    <t>Land clearing –Vegetation Class C2</t>
  </si>
  <si>
    <t>Land clearing –Vegetation Class C3</t>
  </si>
  <si>
    <t>Land clearing –Vegetation Class C4</t>
  </si>
  <si>
    <t>Land clearing –Vegetation Class C5</t>
  </si>
  <si>
    <t>Land clearing –Vegetation Class D1</t>
  </si>
  <si>
    <t>Land clearing –Vegetation Class D2</t>
  </si>
  <si>
    <t>Land clearing –Vegetation Class D3</t>
  </si>
  <si>
    <t>Land clearing –Vegetation Class E1</t>
  </si>
  <si>
    <t>Land clearing –Vegetation Class E2</t>
  </si>
  <si>
    <t>Land clearing –Vegetation Class E3</t>
  </si>
  <si>
    <t>Land clearing –Vegetation Class F1</t>
  </si>
  <si>
    <t>Land clearing –Vegetation Class F2</t>
  </si>
  <si>
    <t>Land clearing –Vegetation Class G2</t>
  </si>
  <si>
    <t>Land clearing –Vegetation Class H1</t>
  </si>
  <si>
    <t>Land clearing –Vegetation Class H2</t>
  </si>
  <si>
    <t>Land clearing –Vegetation Class I</t>
  </si>
  <si>
    <t>Very large tree (DBH &gt; 100cm) –Eucalypt</t>
  </si>
  <si>
    <r>
      <t>kg CO</t>
    </r>
    <r>
      <rPr>
        <vertAlign val="subscript"/>
        <sz val="10"/>
        <color theme="1"/>
        <rFont val="Public Sans Light"/>
      </rPr>
      <t>2</t>
    </r>
    <r>
      <rPr>
        <sz val="10"/>
        <color theme="1"/>
        <rFont val="Public Sans Light"/>
        <family val="2"/>
      </rPr>
      <t>-e/tree</t>
    </r>
  </si>
  <si>
    <r>
      <t>Paul, K.I et al. (2016)</t>
    </r>
    <r>
      <rPr>
        <vertAlign val="superscript"/>
        <sz val="10"/>
        <color theme="1"/>
        <rFont val="Public Sans Light"/>
      </rPr>
      <t>a</t>
    </r>
    <r>
      <rPr>
        <sz val="10"/>
        <color theme="1"/>
        <rFont val="Public Sans Light"/>
        <family val="2"/>
      </rPr>
      <t xml:space="preserve">
Paul, K.I et al. (2019)</t>
    </r>
    <r>
      <rPr>
        <vertAlign val="superscript"/>
        <sz val="10"/>
        <color theme="1"/>
        <rFont val="Public Sans Light"/>
      </rPr>
      <t>b</t>
    </r>
  </si>
  <si>
    <t>Large tree (50cm&lt;DBH&lt;100cm) –Eucalypt</t>
  </si>
  <si>
    <t>Paul, K.I et al. (2016) Paul, K.I et al. (2019)</t>
  </si>
  <si>
    <t>Medium tree (20cm&lt;DBH&lt;50cm) –Eucalypt</t>
  </si>
  <si>
    <t>Small tree (5cm&lt;DBH&lt;20cm) –Shrub</t>
  </si>
  <si>
    <t>a - Paul, K.I et al, Testing the generality of above-ground biomass allometry across plant functional types at the content scale, 2015, Global Change Biology, 22-6(2016).</t>
  </si>
  <si>
    <t>b - Paul, K.I et al, Testing the generality of above-ground biomass allometry across plant functional types, 2019, Forest Ecology and Management, 432(2019).</t>
  </si>
  <si>
    <t>Default waste emission factors (A5)</t>
  </si>
  <si>
    <r>
      <t>The factors below are to be combined with waste quantities and treatment pathways (refer to</t>
    </r>
    <r>
      <rPr>
        <b/>
        <sz val="10"/>
        <rFont val="Public Sans Light"/>
      </rPr>
      <t xml:space="preserve"> </t>
    </r>
    <r>
      <rPr>
        <i/>
        <sz val="10"/>
        <rFont val="Public Sans Light"/>
      </rPr>
      <t>Tab 3.2 Wastage and EOL rates</t>
    </r>
    <r>
      <rPr>
        <sz val="10"/>
        <rFont val="Public Sans Light"/>
      </rPr>
      <t xml:space="preserve">) to estimate emissions associated with construction waste in Module A5 .
These figures can also apply to end-of-life stage calculations (C3-C4).
As it is common for emission factors to change over time, it is strongly encouraged that the latest version of the Australian NGA Factors is used when seeking emission factors. All editions can be found on the National Greenhouse Account Factors website (link below).
</t>
    </r>
  </si>
  <si>
    <t xml:space="preserve">https://www.dcceew.gov.au/climate-change/publications/national-greenhouse-accounts-factors
</t>
  </si>
  <si>
    <t>The table below has been adapted from and supersedes the waste treatment emission factors in Table A3.2 from Appendix 3 in the ITMM Embodied Carbon Measurement for Infrastructure - Technical Guidance.</t>
  </si>
  <si>
    <t>Table 1.6   Default waste (A5) emission factors</t>
  </si>
  <si>
    <t>Material waste class</t>
  </si>
  <si>
    <t>Recycle</t>
  </si>
  <si>
    <t>Landfill</t>
  </si>
  <si>
    <t>Recycling source</t>
  </si>
  <si>
    <t>Landfill source</t>
  </si>
  <si>
    <t>Inert waste - Concrete/ plastics / glass / rubble</t>
  </si>
  <si>
    <r>
      <t>tonnes CO</t>
    </r>
    <r>
      <rPr>
        <vertAlign val="subscript"/>
        <sz val="10"/>
        <color theme="1"/>
        <rFont val="Public Sans Light"/>
      </rPr>
      <t>2</t>
    </r>
    <r>
      <rPr>
        <sz val="10"/>
        <color theme="1"/>
        <rFont val="Public Sans Light"/>
        <family val="2"/>
      </rPr>
      <t>-e/tonne</t>
    </r>
  </si>
  <si>
    <r>
      <t>PCR 2019:14 Verson 2.0.1</t>
    </r>
    <r>
      <rPr>
        <vertAlign val="superscript"/>
        <sz val="10"/>
        <color theme="1"/>
        <rFont val="Public Sans Light"/>
      </rPr>
      <t>a</t>
    </r>
  </si>
  <si>
    <t>NABERS National Emission Factor Database v2025.1 (2025) - inert rubble</t>
  </si>
  <si>
    <t>Inert waste - Metals</t>
  </si>
  <si>
    <r>
      <t>PCR 2019:14 Verson 2.0.1</t>
    </r>
    <r>
      <rPr>
        <vertAlign val="superscript"/>
        <sz val="10"/>
        <color theme="1"/>
        <rFont val="Public Sans Light"/>
      </rPr>
      <t>b</t>
    </r>
  </si>
  <si>
    <t>Food</t>
  </si>
  <si>
    <r>
      <rPr>
        <sz val="10"/>
        <color rgb="FF22272B"/>
        <rFont val="Public Sans Light"/>
      </rPr>
      <t>NGA 2024 - Anaerobic digestion</t>
    </r>
    <r>
      <rPr>
        <vertAlign val="superscript"/>
        <sz val="10"/>
        <color rgb="FF22272B"/>
        <rFont val="Public Sans Light"/>
      </rPr>
      <t>c</t>
    </r>
  </si>
  <si>
    <r>
      <t>NGA 2025</t>
    </r>
    <r>
      <rPr>
        <vertAlign val="superscript"/>
        <sz val="10"/>
        <color theme="1"/>
        <rFont val="Public Sans Light"/>
      </rPr>
      <t>c</t>
    </r>
  </si>
  <si>
    <t>Paper and cardboard</t>
  </si>
  <si>
    <t>-</t>
  </si>
  <si>
    <t>tonnes CO2-e/tonne</t>
  </si>
  <si>
    <t>Garden and green</t>
  </si>
  <si>
    <r>
      <rPr>
        <sz val="10"/>
        <color rgb="FF22272B"/>
        <rFont val="Public Sans Light"/>
      </rPr>
      <t>NGA 2024 - compost</t>
    </r>
    <r>
      <rPr>
        <vertAlign val="superscript"/>
        <sz val="10"/>
        <color rgb="FF22272B"/>
        <rFont val="Public Sans Light"/>
      </rPr>
      <t>c</t>
    </r>
  </si>
  <si>
    <t>Wood</t>
  </si>
  <si>
    <t>NABERS National Emission Factor Database v2025.1 (2025) - timber</t>
  </si>
  <si>
    <t>Textiles</t>
  </si>
  <si>
    <t>Sludge</t>
  </si>
  <si>
    <t>Rubber and leather</t>
  </si>
  <si>
    <r>
      <rPr>
        <sz val="10"/>
        <color rgb="FF22272B"/>
        <rFont val="Public Sans Light"/>
      </rPr>
      <t>Overall construction and demolition waste</t>
    </r>
    <r>
      <rPr>
        <vertAlign val="superscript"/>
        <sz val="10"/>
        <color rgb="FF22272B"/>
        <rFont val="Public Sans Light"/>
      </rPr>
      <t>d</t>
    </r>
  </si>
  <si>
    <r>
      <t xml:space="preserve">a - Using the default values from Table 4 for energy use in waste treatment processes, along with emission factors from NGA (2025) consistent with </t>
    </r>
    <r>
      <rPr>
        <i/>
        <sz val="10"/>
        <color theme="1"/>
        <rFont val="Public Sans Light"/>
      </rPr>
      <t xml:space="preserve">Tab 1.3 Fuel Efs and Conversion </t>
    </r>
    <r>
      <rPr>
        <sz val="10"/>
        <color theme="1"/>
        <rFont val="Public Sans Light"/>
        <family val="2"/>
      </rPr>
      <t xml:space="preserve">and </t>
    </r>
    <r>
      <rPr>
        <i/>
        <sz val="10"/>
        <color theme="1"/>
        <rFont val="Public Sans Light"/>
      </rPr>
      <t>Tab 1.4 Electricity Efs and Calc</t>
    </r>
  </si>
  <si>
    <t xml:space="preserve">     For inert waste includes loading and unloading at sorting facility, mechanical sorting and crushing of concrete</t>
  </si>
  <si>
    <t xml:space="preserve">     For overall construction and demolition waste includes loading and unloading at sorting facility, mechanical sorting and treatment of other materials</t>
  </si>
  <si>
    <t xml:space="preserve">b - Zero based on polluter pays principle given scrap metal typically has a positive economic value, so is assumed to have reached end-of-waste state. </t>
  </si>
  <si>
    <t xml:space="preserve">     By default emissions from the transportation of recycled scrap metal are to be included unless the project does not incur transport costs (i.e. recycler pays for or picks up scrap metal from site for free)</t>
  </si>
  <si>
    <t xml:space="preserve">     Recycling of other waste classes may follow the same principle and be allocated zero emissions for recycling if the recycled materials are paid for or collected for free.</t>
  </si>
  <si>
    <t>c - refer to the latest Australian National Greenhouse Account Factors for updated emission factors.</t>
  </si>
  <si>
    <t>d - use this emission factor where the waste composition is unknown.</t>
  </si>
  <si>
    <t>Default concrete emission factor calculator (A1-A3)</t>
  </si>
  <si>
    <r>
      <t xml:space="preserve">This sheet provides a means of establishing default factors for concrete to be used in the absence of suitable product-specific factors, in accordance with the </t>
    </r>
    <r>
      <rPr>
        <i/>
        <sz val="10"/>
        <rFont val="Public Sans Light"/>
      </rPr>
      <t>Guidance Note: Selecting Carbon Tools and Data Sources</t>
    </r>
    <r>
      <rPr>
        <sz val="10"/>
        <rFont val="Public Sans Light"/>
      </rPr>
      <t xml:space="preserve"> and the Emission Factor Hierarchy. Users should input into highlighted blue cells. The other cells are locked.
Note that the concrete emission factor calculator is not appropriate for comparison with emission factors from product-specific EPDs and PCFs, as data quality and background data are likely to differ. Care should also be taken when comparing between different supplier mix designs, which may have varying data quality and completeness e.g. if some admixtures are not provided in the mix design information. Reinforcement (bars, fibres, etc) should be estimated separately using the appropriate factors from </t>
    </r>
    <r>
      <rPr>
        <i/>
        <sz val="10"/>
        <rFont val="Public Sans Light"/>
      </rPr>
      <t>Tab 1.1 Product Stage EFs</t>
    </r>
    <r>
      <rPr>
        <sz val="10"/>
        <rFont val="Public Sans Light"/>
      </rPr>
      <t>. Where a supplier provides a range for the quantities of concrete mix components, the project team should take a conservative approach and use the upper ranges provided.</t>
    </r>
  </si>
  <si>
    <t>Methodology</t>
  </si>
  <si>
    <r>
      <t xml:space="preserve">The calculator includes the impacts associated with raw material supply of concrete components (A1), upstream transport of concrete components to batching plants (A2), and concrete manufacturing (A3). The Construction Stage (A4 - A5) impacts from transporting the concrete to site and concrete placement (e.g. pumping) are not covered and must be accounted for separately within the project’s upfront carbon calculations. The methodology for each lifecycle module is summarised below:
</t>
    </r>
    <r>
      <rPr>
        <b/>
        <i/>
        <sz val="10"/>
        <rFont val="Public Sans Light"/>
      </rPr>
      <t>Raw Material Supply (A1)</t>
    </r>
    <r>
      <rPr>
        <sz val="10"/>
        <rFont val="Public Sans Light"/>
      </rPr>
      <t xml:space="preserve"> - for each component, the user inputs a mass which is combined with the corresponding emission factor from the ECD (</t>
    </r>
    <r>
      <rPr>
        <i/>
        <sz val="10"/>
        <rFont val="Public Sans Light"/>
      </rPr>
      <t>Tab 1.1 Product Stage EFs</t>
    </r>
    <r>
      <rPr>
        <sz val="10"/>
        <rFont val="Public Sans Light"/>
      </rPr>
      <t xml:space="preserve">). The sum of emissions from each component is the total A1 emissions for the concrete mix. Reinforcement is not included within the concrete calculator and must be included separately within the project’s upfront carbon calculations. 
</t>
    </r>
    <r>
      <rPr>
        <b/>
        <i/>
        <sz val="10"/>
        <rFont val="Public Sans Light"/>
      </rPr>
      <t>Upstream transport of concrete components (A2)</t>
    </r>
    <r>
      <rPr>
        <b/>
        <sz val="10"/>
        <rFont val="Public Sans Light"/>
      </rPr>
      <t xml:space="preserve"> </t>
    </r>
    <r>
      <rPr>
        <sz val="10"/>
        <rFont val="Public Sans Light"/>
      </rPr>
      <t>- the mass of each concrete component is multiplied with a default transportation distance for road, rail and sea (</t>
    </r>
    <r>
      <rPr>
        <i/>
        <sz val="10"/>
        <rFont val="Public Sans Light"/>
      </rPr>
      <t>Tab 3.1 Transport Distances</t>
    </r>
    <r>
      <rPr>
        <sz val="10"/>
        <rFont val="Public Sans Light"/>
      </rPr>
      <t>) and a corresponding transport emission factor (</t>
    </r>
    <r>
      <rPr>
        <i/>
        <sz val="10"/>
        <rFont val="Public Sans Light"/>
      </rPr>
      <t>Tab 1.2 Transport EFs</t>
    </r>
    <r>
      <rPr>
        <sz val="10"/>
        <rFont val="Public Sans Light"/>
      </rPr>
      <t xml:space="preserve">). The sum of emissions from transporting each component to the batch plant is the total A2 emissions for the concrete mix.
</t>
    </r>
    <r>
      <rPr>
        <b/>
        <i/>
        <sz val="10"/>
        <rFont val="Public Sans Light"/>
      </rPr>
      <t>Concrete manufacturing process (A3)</t>
    </r>
    <r>
      <rPr>
        <sz val="10"/>
        <rFont val="Public Sans Light"/>
      </rPr>
      <t xml:space="preserve"> - default activity data (energy use, water use, waste quantities) for the batching process is applied using the AusLCI process inputs for concrete, applying emission factors consistent with the ECD (</t>
    </r>
    <r>
      <rPr>
        <i/>
        <sz val="10"/>
        <rFont val="Public Sans Light"/>
      </rPr>
      <t>Tab 1.3 Fuel EFs and Conversion</t>
    </r>
    <r>
      <rPr>
        <sz val="10"/>
        <rFont val="Public Sans Light"/>
      </rPr>
      <t xml:space="preserve">, Tab </t>
    </r>
    <r>
      <rPr>
        <i/>
        <sz val="10"/>
        <rFont val="Public Sans Light"/>
      </rPr>
      <t>1.4 Electricity EFs and Calc</t>
    </r>
    <r>
      <rPr>
        <sz val="10"/>
        <rFont val="Public Sans Light"/>
      </rPr>
      <t xml:space="preserve"> and Tab </t>
    </r>
    <r>
      <rPr>
        <i/>
        <sz val="10"/>
        <rFont val="Public Sans Light"/>
      </rPr>
      <t>1.6 Waste Treatment EFs</t>
    </r>
    <r>
      <rPr>
        <sz val="10"/>
        <rFont val="Public Sans Light"/>
      </rPr>
      <t xml:space="preserve">). The sum of emissions from each activity at the batch plant is the total A3 emissions for the concrete mix. </t>
    </r>
  </si>
  <si>
    <t>Table 1.7a   Concrete mix design inputs and resulting emission factors</t>
  </si>
  <si>
    <t>Component</t>
  </si>
  <si>
    <r>
      <t>Mix Option 1 (kg/m</t>
    </r>
    <r>
      <rPr>
        <b/>
        <vertAlign val="superscript"/>
        <sz val="10"/>
        <color theme="0"/>
        <rFont val="Public Sans Light"/>
      </rPr>
      <t>3</t>
    </r>
    <r>
      <rPr>
        <b/>
        <sz val="10"/>
        <color theme="0"/>
        <rFont val="Public Sans Light"/>
      </rPr>
      <t>)</t>
    </r>
  </si>
  <si>
    <r>
      <t>Mix Option 2 (kg/m</t>
    </r>
    <r>
      <rPr>
        <b/>
        <vertAlign val="superscript"/>
        <sz val="10"/>
        <color theme="0"/>
        <rFont val="Public Sans Light"/>
      </rPr>
      <t>3</t>
    </r>
    <r>
      <rPr>
        <b/>
        <sz val="10"/>
        <color theme="0"/>
        <rFont val="Public Sans Light"/>
      </rPr>
      <t>)</t>
    </r>
  </si>
  <si>
    <r>
      <t>Mix Option 3 (kg/m</t>
    </r>
    <r>
      <rPr>
        <b/>
        <vertAlign val="superscript"/>
        <sz val="10"/>
        <color theme="0"/>
        <rFont val="Public Sans Light"/>
      </rPr>
      <t>3</t>
    </r>
    <r>
      <rPr>
        <b/>
        <sz val="10"/>
        <color theme="0"/>
        <rFont val="Public Sans Light"/>
      </rPr>
      <t>)</t>
    </r>
  </si>
  <si>
    <t>Silica Fume</t>
  </si>
  <si>
    <t>Onsite Recycled / Captured Water</t>
  </si>
  <si>
    <t>Admixture</t>
  </si>
  <si>
    <r>
      <t>Carbon intensity (A1 - A3)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</si>
  <si>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r>
      <t xml:space="preserve">*Note that transport of concrete mix from batching plant to project site (A4) and concrete placement (A5) is not included in the above, and should be calculated separately (refer to assumptions in </t>
    </r>
    <r>
      <rPr>
        <i/>
        <sz val="10"/>
        <color theme="1"/>
        <rFont val="Public Sans Light"/>
      </rPr>
      <t>Tab 3.1 Transport Distances)</t>
    </r>
  </si>
  <si>
    <t>The below tables (Table 1.7b, 1.7c, 1.7d, 1.7e &amp; 1.7f) show backgound calculations which are provided for information (not to be edited).</t>
  </si>
  <si>
    <t>Table 1.7b   Concrete component emission factors</t>
  </si>
  <si>
    <r>
      <t>Emission factor (kgCO</t>
    </r>
    <r>
      <rPr>
        <b/>
        <vertAlign val="subscript"/>
        <sz val="10"/>
        <color theme="0"/>
        <rFont val="Public Sans Light"/>
        <family val="2"/>
      </rPr>
      <t>2</t>
    </r>
    <r>
      <rPr>
        <b/>
        <sz val="10"/>
        <color theme="0"/>
        <rFont val="Public Sans Light"/>
        <family val="2"/>
      </rPr>
      <t>e/tonne)</t>
    </r>
  </si>
  <si>
    <t>AusLCI 1.45 (2025) - tap water, at user, Australia</t>
  </si>
  <si>
    <t>Energy use for recovery assumed captured in A3</t>
  </si>
  <si>
    <t>ICE V4.1</t>
  </si>
  <si>
    <t>Table 1.7c   Concrete component emission calculations for proposed mixes</t>
  </si>
  <si>
    <r>
      <t>Mix Option 1 (kgCO</t>
    </r>
    <r>
      <rPr>
        <b/>
        <vertAlign val="subscript"/>
        <sz val="10"/>
        <color theme="0"/>
        <rFont val="Public Sans Light"/>
        <family val="2"/>
      </rPr>
      <t>2</t>
    </r>
    <r>
      <rPr>
        <b/>
        <sz val="10"/>
        <color theme="0"/>
        <rFont val="Public Sans Light"/>
        <family val="2"/>
      </rPr>
      <t>e)</t>
    </r>
  </si>
  <si>
    <r>
      <t>Mix Option 2 (kgCO</t>
    </r>
    <r>
      <rPr>
        <b/>
        <vertAlign val="subscript"/>
        <sz val="10"/>
        <color theme="0"/>
        <rFont val="Public Sans Light"/>
        <family val="2"/>
      </rPr>
      <t>2</t>
    </r>
    <r>
      <rPr>
        <b/>
        <sz val="10"/>
        <color theme="0"/>
        <rFont val="Public Sans Light"/>
        <family val="2"/>
      </rPr>
      <t>e)</t>
    </r>
  </si>
  <si>
    <r>
      <t>Mix Option 3 (kgCO</t>
    </r>
    <r>
      <rPr>
        <b/>
        <vertAlign val="subscript"/>
        <sz val="10"/>
        <color theme="0"/>
        <rFont val="Public Sans Light"/>
        <family val="2"/>
      </rPr>
      <t>2</t>
    </r>
    <r>
      <rPr>
        <b/>
        <sz val="10"/>
        <color theme="0"/>
        <rFont val="Public Sans Light"/>
        <family val="2"/>
      </rPr>
      <t>e)</t>
    </r>
  </si>
  <si>
    <r>
      <t>Total A1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</si>
  <si>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t>Table 1.7d   Transport assumptions for concrete components*</t>
  </si>
  <si>
    <t>Truck (km)</t>
  </si>
  <si>
    <t>Rail (km)</t>
  </si>
  <si>
    <t>Sea (km)</t>
  </si>
  <si>
    <t>Assumed transport material</t>
  </si>
  <si>
    <t>Cement and cementitious material</t>
  </si>
  <si>
    <t>Aggregates</t>
  </si>
  <si>
    <t>Included in A1 factor</t>
  </si>
  <si>
    <t>Assumed globally manufactured</t>
  </si>
  <si>
    <r>
      <t xml:space="preserve">*Distances are sourced from </t>
    </r>
    <r>
      <rPr>
        <i/>
        <sz val="10"/>
        <color theme="1"/>
        <rFont val="Public Sans Light"/>
      </rPr>
      <t>Tab 3.1 Transport distances</t>
    </r>
  </si>
  <si>
    <t>Table 1.7e   Concrete component transportation emission calculations for proposed mixes*</t>
  </si>
  <si>
    <r>
      <t>Mix Option 1 (kgCO</t>
    </r>
    <r>
      <rPr>
        <b/>
        <vertAlign val="subscript"/>
        <sz val="10"/>
        <color theme="0"/>
        <rFont val="Public Sans Light"/>
      </rPr>
      <t>2</t>
    </r>
    <r>
      <rPr>
        <b/>
        <sz val="10"/>
        <color theme="0"/>
        <rFont val="Public Sans Light"/>
      </rPr>
      <t>e)</t>
    </r>
  </si>
  <si>
    <r>
      <t>Mix Option 2 (kgCO</t>
    </r>
    <r>
      <rPr>
        <b/>
        <vertAlign val="subscript"/>
        <sz val="10"/>
        <color theme="0"/>
        <rFont val="Public Sans Light"/>
      </rPr>
      <t>2</t>
    </r>
    <r>
      <rPr>
        <b/>
        <sz val="10"/>
        <color theme="0"/>
        <rFont val="Public Sans Light"/>
      </rPr>
      <t>e)</t>
    </r>
  </si>
  <si>
    <r>
      <t>Mix Option 3 (kgCO</t>
    </r>
    <r>
      <rPr>
        <b/>
        <vertAlign val="subscript"/>
        <sz val="10"/>
        <color theme="0"/>
        <rFont val="Public Sans Light"/>
      </rPr>
      <t>2</t>
    </r>
    <r>
      <rPr>
        <b/>
        <sz val="10"/>
        <color theme="0"/>
        <rFont val="Public Sans Light"/>
      </rPr>
      <t>e)</t>
    </r>
  </si>
  <si>
    <r>
      <t>Total A2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</si>
  <si>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r>
      <t xml:space="preserve">*Emission factors are sourced from </t>
    </r>
    <r>
      <rPr>
        <i/>
        <sz val="10"/>
        <color theme="1"/>
        <rFont val="Public Sans Light"/>
      </rPr>
      <t>Tab 1.2 Transport EFs</t>
    </r>
    <r>
      <rPr>
        <sz val="10"/>
        <color theme="1"/>
        <rFont val="Public Sans Light"/>
        <family val="2"/>
      </rPr>
      <t>. All road transportation is assumed to be via Articulated Truck.</t>
    </r>
  </si>
  <si>
    <t>Table 1.7f   Concrete production emission intensity calculations</t>
  </si>
  <si>
    <t>Emissions source</t>
  </si>
  <si>
    <r>
      <t>Use (units/m</t>
    </r>
    <r>
      <rPr>
        <b/>
        <vertAlign val="superscript"/>
        <sz val="10"/>
        <color theme="0"/>
        <rFont val="Public Sans Light"/>
      </rPr>
      <t>3</t>
    </r>
    <r>
      <rPr>
        <b/>
        <sz val="10"/>
        <color theme="0"/>
        <rFont val="Public Sans Light"/>
      </rPr>
      <t>)</t>
    </r>
  </si>
  <si>
    <t>Units</t>
  </si>
  <si>
    <r>
      <t>Emission factor (kgCO</t>
    </r>
    <r>
      <rPr>
        <b/>
        <vertAlign val="subscript"/>
        <sz val="10"/>
        <color theme="0"/>
        <rFont val="Public Sans Light"/>
      </rPr>
      <t>2</t>
    </r>
    <r>
      <rPr>
        <b/>
        <sz val="10"/>
        <color theme="0"/>
        <rFont val="Public Sans Light"/>
      </rPr>
      <t>e/unit)</t>
    </r>
  </si>
  <si>
    <r>
      <t>Emissions (kgCO</t>
    </r>
    <r>
      <rPr>
        <b/>
        <vertAlign val="subscript"/>
        <sz val="10"/>
        <color theme="0"/>
        <rFont val="Public Sans Light"/>
      </rPr>
      <t>2</t>
    </r>
    <r>
      <rPr>
        <b/>
        <sz val="10"/>
        <color theme="0"/>
        <rFont val="Public Sans Light"/>
      </rPr>
      <t>e/m</t>
    </r>
    <r>
      <rPr>
        <b/>
        <vertAlign val="superscript"/>
        <sz val="10"/>
        <color theme="0"/>
        <rFont val="Public Sans Light"/>
      </rPr>
      <t>3</t>
    </r>
    <r>
      <rPr>
        <b/>
        <sz val="10"/>
        <color theme="0"/>
        <rFont val="Public Sans Light"/>
      </rPr>
      <t>)</t>
    </r>
  </si>
  <si>
    <t>Use per concrete volume source</t>
  </si>
  <si>
    <t>Emission factor source</t>
  </si>
  <si>
    <t>Diesel</t>
  </si>
  <si>
    <t>MJ</t>
  </si>
  <si>
    <t>AusLCI Concrete Unit Processes - Diesel, burned in building machine/GLO U/AusSD/Link U</t>
  </si>
  <si>
    <r>
      <t xml:space="preserve">NGA 2025, as per </t>
    </r>
    <r>
      <rPr>
        <i/>
        <sz val="10"/>
        <color theme="1"/>
        <rFont val="Public Sans Light"/>
      </rPr>
      <t>Sheet 1.3 Fuel EFs and Conversion</t>
    </r>
  </si>
  <si>
    <t>Electricity from national grid</t>
  </si>
  <si>
    <t>kWh</t>
  </si>
  <si>
    <t>AusLCI Concrete Unit Processes - electricity, low voltage, Australian/AU U</t>
  </si>
  <si>
    <t>Heavy fuel oil</t>
  </si>
  <si>
    <t>AusLCI Concrete Unit Processes - Heavy fuel oil, burned in industrial furnace 1MW, non-modulating/CH U/AusSD U</t>
  </si>
  <si>
    <t>Light fuel oil</t>
  </si>
  <si>
    <t>AusLCI Concrete Unit Processes - Light fuel oil, burned in industrial furnace 1MW, non-modulating/CH U/AusSD U</t>
  </si>
  <si>
    <t>Lubricating oil</t>
  </si>
  <si>
    <t>AusLCI Concrete Unit Processes - Lubricating oil, at plant/RER U/AusSD U</t>
  </si>
  <si>
    <t>Natural gas</t>
  </si>
  <si>
    <t>AusLCI Concrete Unit Processes - natural gas, burned in tangential fired boiler /AU U</t>
  </si>
  <si>
    <t>Wastewater treatment of concrete production effluent</t>
  </si>
  <si>
    <r>
      <t>m</t>
    </r>
    <r>
      <rPr>
        <vertAlign val="superscript"/>
        <sz val="10"/>
        <color theme="1"/>
        <rFont val="Public Sans Light"/>
      </rPr>
      <t>3</t>
    </r>
  </si>
  <si>
    <t>AusLCI Concrete Unit Processes - Treatment, concrete production effluent, to wastewater treatment, class 3/CH U/AusSD U</t>
  </si>
  <si>
    <t>AusLCI 1.45 (2025) - water and wastewater</t>
  </si>
  <si>
    <t>Disposal, concrete, 5% water, to inert material landfill</t>
  </si>
  <si>
    <t>AusLCI Concrete Unit Processes - Disposal, concrete, 5% water, to inert material landfill/CH U/AusSD U</t>
  </si>
  <si>
    <r>
      <t xml:space="preserve">NABERS National Emission Factor Database v2025.1 (2025) - inert rubble, as per </t>
    </r>
    <r>
      <rPr>
        <i/>
        <sz val="10"/>
        <color theme="1"/>
        <rFont val="Public Sans Light"/>
      </rPr>
      <t xml:space="preserve">Sheet 1.6 Waste treatment Efs, </t>
    </r>
  </si>
  <si>
    <t>Waste treatment of inert waste at landfill</t>
  </si>
  <si>
    <t>AusLCI Concrete Unit Processes - waste treatment, inert waste, at landfill/AU U</t>
  </si>
  <si>
    <r>
      <t>Total A3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</si>
  <si>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t>Asset-level carbon intensity benchmarks (based on typecast unit)</t>
  </si>
  <si>
    <t>Cost intensities are in FY2021 dollars and relate to material spend only, excluding labour, professional services, plant, equipment and GST. When applying these benchmarks to projects in future years, costs should be adjusted to account for inflation and escalation from the FY2021 base year.
Asset-level carbon intensity benchmarks for A1-A3 should not be used alongside other measurement techniques (e.g. material quantity estimates and emission factors). Refer to the Engineering Cost and Carbon Library for more granular, item-level carbon intensity benchmarks.
Note that these benchmarks differ in purpose from those in the NABERS Embodied Carbon Rating. NABERS embodied carbon benchmarks compare the level of performance of a building’s upfront embodied carbon with buildings of the same size and function. Benchmarks within the ECD are intended to support earlier measurement in the absence of better quality data and not to be used as a performance baseline.</t>
  </si>
  <si>
    <t>Source of benchmarks</t>
  </si>
  <si>
    <r>
      <t xml:space="preserve">The table below replicates Table A7.1 in the ITMM </t>
    </r>
    <r>
      <rPr>
        <i/>
        <sz val="10"/>
        <rFont val="Public Sans Light"/>
      </rPr>
      <t>Embodied Carbon Measurement for Infrastructure - Technical Guidance</t>
    </r>
    <r>
      <rPr>
        <sz val="10"/>
        <rFont val="Public Sans Light"/>
      </rPr>
      <t>. These emissions intensities are based on calculations developed for Infrastructure Australia’s Supporting Appendices: Embodied Carbon Projections for Australian Infrastructure and Buildings, with additional analysis applied to meet the specific requirements of this technical guidance.</t>
    </r>
  </si>
  <si>
    <t>Scope of benchmarks</t>
  </si>
  <si>
    <t>For buildings, these carbon intensity benchmarks have a warm shell scope and include external paved areas related to the building (carparks, driveways and hardstands). The GBCA’s (2020) definition of “warm shell” is applied: “Finishes and services are applied to common areas. Tenancies are delivered with ceilings, floor coverings and lighting systems; and ducts from air supply and return risers, electrical and hydraulic services are installed above the ceiling from the riser throughout the tenancy areas.” All other elements of the fitout are excluded.</t>
  </si>
  <si>
    <t>Table 2.1    Emission intensities based on typecast unit</t>
  </si>
  <si>
    <t>Super sector</t>
  </si>
  <si>
    <t>Mastertype</t>
  </si>
  <si>
    <t>Typecast</t>
  </si>
  <si>
    <r>
      <t>Product stage (A1-A3) Emission intensity  (kg CO</t>
    </r>
    <r>
      <rPr>
        <b/>
        <vertAlign val="subscript"/>
        <sz val="10"/>
        <color theme="0"/>
        <rFont val="Public Sans"/>
      </rPr>
      <t>2</t>
    </r>
    <r>
      <rPr>
        <b/>
        <sz val="10"/>
        <color theme="0"/>
        <rFont val="Public Sans"/>
      </rPr>
      <t>e/unit) - Low</t>
    </r>
  </si>
  <si>
    <t>Product stage (A1-A3) Emission intensity  (kg CO2e/unit) - Mid</t>
  </si>
  <si>
    <t>Product stage (A1-A3) Emission intensity  (kg CO2e/unit) - High</t>
  </si>
  <si>
    <r>
      <t>Transport (A4) Emission intensity (kg CO</t>
    </r>
    <r>
      <rPr>
        <b/>
        <vertAlign val="subscript"/>
        <sz val="10"/>
        <color theme="0"/>
        <rFont val="Public Sans"/>
      </rPr>
      <t>2</t>
    </r>
    <r>
      <rPr>
        <b/>
        <sz val="10"/>
        <color theme="0"/>
        <rFont val="Public Sans"/>
      </rPr>
      <t>e/unit) - Low</t>
    </r>
  </si>
  <si>
    <t>Transport (A4) Emission intensity (kg CO2e/unit) - Mid</t>
  </si>
  <si>
    <t>Transport (A4) Emission intensity (kg CO2e/unit) - High</t>
  </si>
  <si>
    <r>
      <t>Construction (A5) Emission intensity (kg CO</t>
    </r>
    <r>
      <rPr>
        <b/>
        <vertAlign val="subscript"/>
        <sz val="10"/>
        <color theme="0"/>
        <rFont val="Public Sans"/>
      </rPr>
      <t>2</t>
    </r>
    <r>
      <rPr>
        <b/>
        <sz val="10"/>
        <color theme="0"/>
        <rFont val="Public Sans"/>
      </rPr>
      <t>e/unit) - Low</t>
    </r>
  </si>
  <si>
    <t>Construction (A5) Emission intensity (kg CO2e/unit) - Mid</t>
  </si>
  <si>
    <t>Construction (A5) Emission intensity (kg CO2e/unit) - High</t>
  </si>
  <si>
    <t>Typecast unit</t>
  </si>
  <si>
    <r>
      <rPr>
        <b/>
        <sz val="10"/>
        <color rgb="FF22272B"/>
        <rFont val="Public Sans Light"/>
        <scheme val="minor"/>
      </rPr>
      <t>Building</t>
    </r>
  </si>
  <si>
    <r>
      <rPr>
        <sz val="10"/>
        <color rgb="FF0F1918"/>
        <rFont val="Public Sans Light"/>
      </rPr>
      <t>Aviation</t>
    </r>
  </si>
  <si>
    <t>Airport Building</t>
  </si>
  <si>
    <r>
      <rPr>
        <sz val="10"/>
        <color rgb="FF0F1918"/>
        <rFont val="Public Sans Light"/>
      </rPr>
      <t>m</t>
    </r>
    <r>
      <rPr>
        <vertAlign val="superscript"/>
        <sz val="10"/>
        <color rgb="FF0F1918"/>
        <rFont val="Public Sans Light"/>
      </rPr>
      <t xml:space="preserve">2  </t>
    </r>
    <r>
      <rPr>
        <sz val="10"/>
        <color rgb="FF0F1918"/>
        <rFont val="Public Sans Light"/>
      </rPr>
      <t>GFA</t>
    </r>
  </si>
  <si>
    <r>
      <rPr>
        <sz val="10"/>
        <color rgb="FF0F1918"/>
        <rFont val="Public Sans Light"/>
      </rPr>
      <t>Education</t>
    </r>
  </si>
  <si>
    <r>
      <rPr>
        <sz val="10"/>
        <color rgb="FF0F1918"/>
        <rFont val="Public Sans Light"/>
      </rPr>
      <t>Higher Education</t>
    </r>
  </si>
  <si>
    <r>
      <rPr>
        <sz val="10"/>
        <color rgb="FF0F1918"/>
        <rFont val="Public Sans Light"/>
      </rPr>
      <t>School</t>
    </r>
  </si>
  <si>
    <r>
      <rPr>
        <sz val="10"/>
        <color rgb="FF0F1918"/>
        <rFont val="Public Sans Light"/>
      </rPr>
      <t>Health</t>
    </r>
  </si>
  <si>
    <r>
      <rPr>
        <sz val="10"/>
        <color rgb="FF0F1918"/>
        <rFont val="Public Sans Light"/>
      </rPr>
      <t>Aged Care Facility</t>
    </r>
  </si>
  <si>
    <r>
      <rPr>
        <sz val="10"/>
        <color rgb="FF0F1918"/>
        <rFont val="Public Sans Light"/>
      </rPr>
      <t>Health Facility</t>
    </r>
  </si>
  <si>
    <r>
      <rPr>
        <sz val="10"/>
        <color rgb="FF0F1918"/>
        <rFont val="Public Sans Light"/>
      </rPr>
      <t>Hospital</t>
    </r>
  </si>
  <si>
    <r>
      <rPr>
        <sz val="10"/>
        <color rgb="FF0F1918"/>
        <rFont val="Public Sans Light"/>
      </rPr>
      <t>Justice</t>
    </r>
  </si>
  <si>
    <r>
      <rPr>
        <sz val="10"/>
        <color rgb="FF0F1918"/>
        <rFont val="Public Sans Light"/>
      </rPr>
      <t>Correctional Centre</t>
    </r>
  </si>
  <si>
    <r>
      <rPr>
        <sz val="10"/>
        <color rgb="FF0F1918"/>
        <rFont val="Public Sans Light"/>
      </rPr>
      <t>Courthouse</t>
    </r>
  </si>
  <si>
    <r>
      <rPr>
        <sz val="10"/>
        <color rgb="FF0F1918"/>
        <rFont val="Public Sans Light"/>
      </rPr>
      <t>Fire and Emergency Facility</t>
    </r>
  </si>
  <si>
    <r>
      <rPr>
        <sz val="10"/>
        <color rgb="FF0F1918"/>
        <rFont val="Public Sans Light"/>
      </rPr>
      <t>Police Facility</t>
    </r>
  </si>
  <si>
    <r>
      <rPr>
        <sz val="10"/>
        <color rgb="FF0F1918"/>
        <rFont val="Public Sans Light"/>
      </rPr>
      <t>Other building</t>
    </r>
  </si>
  <si>
    <r>
      <rPr>
        <sz val="10"/>
        <color rgb="FF0F1918"/>
        <rFont val="Public Sans Light"/>
      </rPr>
      <t>Arts Facility</t>
    </r>
  </si>
  <si>
    <r>
      <rPr>
        <sz val="10"/>
        <color rgb="FF0F1918"/>
        <rFont val="Public Sans Light"/>
      </rPr>
      <t>Civic/Convention Centre</t>
    </r>
  </si>
  <si>
    <r>
      <rPr>
        <sz val="10"/>
        <color rgb="FF0F1918"/>
        <rFont val="Public Sans Light"/>
      </rPr>
      <t>Laboratory</t>
    </r>
  </si>
  <si>
    <r>
      <rPr>
        <sz val="10"/>
        <color rgb="FF0F1918"/>
        <rFont val="Public Sans Light"/>
      </rPr>
      <t>Office</t>
    </r>
  </si>
  <si>
    <t>Building</t>
  </si>
  <si>
    <t>Residential</t>
  </si>
  <si>
    <t>Accommodation</t>
  </si>
  <si>
    <t>Detached Residential</t>
  </si>
  <si>
    <t>Multi Residential</t>
  </si>
  <si>
    <t>Semi-detached Residential</t>
  </si>
  <si>
    <t>Retail</t>
  </si>
  <si>
    <t>Retail Store</t>
  </si>
  <si>
    <t>Sports Facility</t>
  </si>
  <si>
    <t>Arena/Sporting Facility</t>
  </si>
  <si>
    <t>Telecommunications and Digital</t>
  </si>
  <si>
    <t>Data Centre</t>
  </si>
  <si>
    <t>Transport Building</t>
  </si>
  <si>
    <t>Parking Facility</t>
  </si>
  <si>
    <t>Warehouse</t>
  </si>
  <si>
    <t>Transport</t>
  </si>
  <si>
    <t>Aviation</t>
  </si>
  <si>
    <t>Airport Runway</t>
  </si>
  <si>
    <t>$ material spend</t>
  </si>
  <si>
    <t>Rail</t>
  </si>
  <si>
    <t>Bridge (Rail)</t>
  </si>
  <si>
    <t>Light Rail</t>
  </si>
  <si>
    <t>Light Rail, Stabling, and Signalling Works</t>
  </si>
  <si>
    <t>Main Line Works (Rail)</t>
  </si>
  <si>
    <t>Station (Rail)</t>
  </si>
  <si>
    <t>Tunnel (Rail)</t>
  </si>
  <si>
    <t>Road</t>
  </si>
  <si>
    <t>Bridge (Road)</t>
  </si>
  <si>
    <r>
      <t>Low Use Road</t>
    </r>
    <r>
      <rPr>
        <vertAlign val="superscript"/>
        <sz val="10"/>
        <rFont val="Public Sans Light"/>
      </rPr>
      <t>a</t>
    </r>
  </si>
  <si>
    <t>Low Use Road Rehabilitation Maintenance</t>
  </si>
  <si>
    <r>
      <t>Routine Road Maintenance</t>
    </r>
    <r>
      <rPr>
        <vertAlign val="superscript"/>
        <sz val="10"/>
        <rFont val="Public Sans Light"/>
      </rPr>
      <t>b</t>
    </r>
  </si>
  <si>
    <t>State Road (Highway/Freeway)</t>
  </si>
  <si>
    <t>State Road (Highway/Freeway) Rehabilitation Maintenance</t>
  </si>
  <si>
    <t>Tunnel (Road)</t>
  </si>
  <si>
    <t>Road/Rail</t>
  </si>
  <si>
    <t>Level Crossing</t>
  </si>
  <si>
    <t>Utilities</t>
  </si>
  <si>
    <t>Energy and Fuels</t>
  </si>
  <si>
    <t>CCGT</t>
  </si>
  <si>
    <t>No data</t>
  </si>
  <si>
    <t>kW</t>
  </si>
  <si>
    <t>Coal</t>
  </si>
  <si>
    <t>n/a</t>
  </si>
  <si>
    <t>Gas and Liquids</t>
  </si>
  <si>
    <t>Gas Pipeline</t>
  </si>
  <si>
    <t>Hydro</t>
  </si>
  <si>
    <t>Pumped Hydro</t>
  </si>
  <si>
    <t>Transmission (other)</t>
  </si>
  <si>
    <t>Transmission Line: Double Circuit</t>
  </si>
  <si>
    <t>‘000 km</t>
  </si>
  <si>
    <t>Transmission Line: Single Circuit</t>
  </si>
  <si>
    <t>Utility Solar</t>
  </si>
  <si>
    <t>Wind</t>
  </si>
  <si>
    <t>Telecommunications</t>
  </si>
  <si>
    <t>Water and Sewerage</t>
  </si>
  <si>
    <t>Dam</t>
  </si>
  <si>
    <t>Water Pipeline</t>
  </si>
  <si>
    <t>Water Treatment Plant</t>
  </si>
  <si>
    <t>a - Smaller roads that are not highways, such as local roads and smaller country roads, but also access roads and rural and urban connectors</t>
  </si>
  <si>
    <t>b - Standard road maintenance that could include activities such as a minor reseal, without a major overhaul (e.g. filling potholes)</t>
  </si>
  <si>
    <t>Asset-level carbon intensity benchmarks (based on material spend)</t>
  </si>
  <si>
    <t>Cost intensities are in FY2021 dollars and relate to material spend only, excluding labour, professional services, plant, equipment and GST. When applying these benchmarks to projects in future years, costs should be adjusted to account for inflation and escalation from the FY2021 base year.
Asset-level carbon intensity benchmarks for A1-A3 should not be used alongside other measurement techniques (e.g. material quantity estimates and emission factors). Refer to the Engineering Cost and Carbon Library for more granular, item-level carbon intensity benchmarks.
Note that these benchmarks differ in purpose from those being developed by NABERS. NABERS embodied carbon benchmarks compare the level of performance of a building’s upfront embodied carbon with buildings of the same size and function. Benchmarks within the ECD are intended to support earlier measurement in the absence of better quality data and not to be used as a performance baseline.</t>
  </si>
  <si>
    <t>When using default assumptions for "material share of capex" in Table A2.2:</t>
  </si>
  <si>
    <t>Multiply the total project cost by the “Material share of capex” column. Low, mid and high values are provided.  The midpoint should be used as a default, while the low and high values provide a range. Labour-intensive projects (such as a refurbishment of a heritage building) are likely to have a low material share of capex. Projects that are more standardised (such as construction of a warehouse) are likely have a higher material share of capex.
The total project cost of construction should exclude the costs of land acquisition, departmental administration, and the head contractor’s profit margin. Where these values are not known, the total project cost can be estimated by taking the declared project value (excluding land acquisition costs) and multiplying by 90%.
For buildings, the total cost is that for a warm shell scope only but should include external paved areas related to the building.
Where you have no better available information, the following should be used:
- Mid range values for new builds (on either greenfield or brownfield sites)
- Low range values for refurbishment options (where there is substantial reuse of existing assets).</t>
  </si>
  <si>
    <t>When developing and using your own estimates of material spend:</t>
  </si>
  <si>
    <t>For services used in assets, it is recommended to align with the methodology in the tables below which assume:
- 40% of total cost is material-related for mechanical services, vertical transportation services (lifts and escalators) and plumbing/hydraulic services.
- 20% of total cost is material-related for electrical services, fire services and other services.
For buildings, please include a warm shell scope only (including external paved areas), for assumed total project costs.</t>
  </si>
  <si>
    <r>
      <t xml:space="preserve">The table below replicates Table A7.2 in the ITMM </t>
    </r>
    <r>
      <rPr>
        <i/>
        <sz val="10"/>
        <rFont val="Public Sans Light"/>
      </rPr>
      <t>Embodied Carbon Measurement for Infrastructure - Technical Guidance</t>
    </r>
    <r>
      <rPr>
        <sz val="10"/>
        <rFont val="Public Sans Light"/>
      </rPr>
      <t>. These emissions intensities are based on calculations developed for Infrastructure Australia’s Supporting Appendices: Embodied Carbon Projections for Australian Infrastructure and Buildings, with additional analysis applied to meet the specific requirements of this technical guidance.</t>
    </r>
  </si>
  <si>
    <t>Table 2.2: Emissions intensities based on material spend</t>
  </si>
  <si>
    <t>Super Sector</t>
  </si>
  <si>
    <t>Material share of capex - Low</t>
  </si>
  <si>
    <t>Material share of capex - Mid</t>
  </si>
  <si>
    <t>Material share of capex - High</t>
  </si>
  <si>
    <r>
      <t>Product stage (A1-A3) Emission intensity (kg CO</t>
    </r>
    <r>
      <rPr>
        <b/>
        <vertAlign val="subscript"/>
        <sz val="10"/>
        <color theme="0"/>
        <rFont val="Public Sans"/>
      </rPr>
      <t>2</t>
    </r>
    <r>
      <rPr>
        <b/>
        <sz val="10"/>
        <color theme="0"/>
        <rFont val="Public Sans"/>
      </rPr>
      <t>e/$ material spend) - Low</t>
    </r>
  </si>
  <si>
    <t>Product stage (A1-A3) Emission intensity (kg CO2e/$ material spend) - Mid</t>
  </si>
  <si>
    <t>Product stage (A1-A3) Emission intensity (kg CO2e/$ material spend) - High</t>
  </si>
  <si>
    <r>
      <t>Transport (A4) Emission intensity (kg CO</t>
    </r>
    <r>
      <rPr>
        <b/>
        <vertAlign val="subscript"/>
        <sz val="10"/>
        <color theme="0"/>
        <rFont val="Public Sans"/>
      </rPr>
      <t>2</t>
    </r>
    <r>
      <rPr>
        <b/>
        <sz val="10"/>
        <color theme="0"/>
        <rFont val="Public Sans"/>
      </rPr>
      <t>e/$ material spend) - Low</t>
    </r>
  </si>
  <si>
    <t>Transport (A4) Emission intensity (kg CO2e/$ material spend) - Mid</t>
  </si>
  <si>
    <t>Transport (A4) Emission intensity (kg CO2e/$ material spend) - High</t>
  </si>
  <si>
    <r>
      <t>Construction (A5) Emission intensity (kg CO</t>
    </r>
    <r>
      <rPr>
        <b/>
        <vertAlign val="subscript"/>
        <sz val="10"/>
        <color theme="0"/>
        <rFont val="Public Sans"/>
      </rPr>
      <t>2</t>
    </r>
    <r>
      <rPr>
        <b/>
        <sz val="10"/>
        <color theme="0"/>
        <rFont val="Public Sans"/>
      </rPr>
      <t>e/$ material spend) - Low</t>
    </r>
  </si>
  <si>
    <t>Construction (A5) Emission intensity (kg CO2e/$ material spend) - Mid</t>
  </si>
  <si>
    <t>Construction (A5) Emission intensity (kg CO2e/$ material spend) - High</t>
  </si>
  <si>
    <r>
      <rPr>
        <sz val="10"/>
        <color rgb="FF0F1918"/>
        <rFont val="Public Sans Light"/>
      </rPr>
      <t>Airport Building</t>
    </r>
  </si>
  <si>
    <t>Buildings</t>
  </si>
  <si>
    <t>Default transport distance assumptions (A4 and A5)</t>
  </si>
  <si>
    <r>
      <t xml:space="preserve">Default transport distances are to be used where no further detailed information on the materials supply is available. Project-specific distances should be used when data is available. Rural projects are strongly encouraged to consider additional transport requirements for regional / national / global manufactured materials.
Whilst these distances are associated only with transport of materials </t>
    </r>
    <r>
      <rPr>
        <u/>
        <sz val="10"/>
        <rFont val="Public Sans Light"/>
        <scheme val="minor"/>
      </rPr>
      <t>to</t>
    </r>
    <r>
      <rPr>
        <sz val="10"/>
        <rFont val="Public Sans Light"/>
        <scheme val="minor"/>
      </rPr>
      <t xml:space="preserve"> site, the emissions factors provided in </t>
    </r>
    <r>
      <rPr>
        <i/>
        <sz val="10"/>
        <rFont val="Public Sans Light"/>
        <scheme val="minor"/>
      </rPr>
      <t>Tab 1.2 Transport EFs</t>
    </r>
    <r>
      <rPr>
        <sz val="10"/>
        <rFont val="Public Sans Light"/>
        <scheme val="minor"/>
      </rPr>
      <t xml:space="preserve"> already include a general allowance for empty backhaul and return trips, so this is not required to be estimated separately. Refer to the </t>
    </r>
    <r>
      <rPr>
        <i/>
        <sz val="10"/>
        <rFont val="Public Sans Light"/>
        <scheme val="minor"/>
      </rPr>
      <t>Tab 1.2 Transport EFs</t>
    </r>
    <r>
      <rPr>
        <sz val="10"/>
        <rFont val="Public Sans Light"/>
        <scheme val="minor"/>
      </rPr>
      <t xml:space="preserve"> for further guidance on selection of appropriate factors for use with these distances. 
Note the table below has been adapted from and supersedes Table A9.1 in the ITMM </t>
    </r>
    <r>
      <rPr>
        <i/>
        <sz val="10"/>
        <rFont val="Public Sans Light"/>
        <scheme val="minor"/>
      </rPr>
      <t>Embodied Carbon Measurement for Infrastructure - Technical Guidance</t>
    </r>
    <r>
      <rPr>
        <sz val="10"/>
        <rFont val="Public Sans Light"/>
        <scheme val="minor"/>
      </rPr>
      <t xml:space="preserve">.
</t>
    </r>
  </si>
  <si>
    <t>Table 3.1 Default assumptions for the transport of materials (A4) and waste (A5 and C2)</t>
  </si>
  <si>
    <t>Material / product</t>
  </si>
  <si>
    <t>NABERS Upfront Carbon Emissions Tool v0.5 (2025). National average of truck distances for quarried filled &amp; base material, recycled fill material and stabilised sand.</t>
  </si>
  <si>
    <t>Aluminium products</t>
  </si>
  <si>
    <t>NABERS Upfront Carbon Emissions Tool v0.5 (2025). National average of truck and sea shipping distances for aluminimum sheeting for cladding and roofing, extruded products and external shading</t>
  </si>
  <si>
    <t>NABERS Upfront Carbon Emissions Tool v0.5 (2025). National average of truck distances for asphalt</t>
  </si>
  <si>
    <t>Bricks and Masonry</t>
  </si>
  <si>
    <t>NABERS Upfront Carbon Emissions Tool v0.5 (2025). National average of truck distances for clay brick, concrete brick and stone brick including pavers/tiles</t>
  </si>
  <si>
    <t>Cement and cementitious materials</t>
  </si>
  <si>
    <t>CSIRO TraNSIT model data - predominantly 2020 - rounded (road), average import proportion and shipping distances (sea)</t>
  </si>
  <si>
    <t>Concrete (precast)</t>
  </si>
  <si>
    <t>NABERS Upfront Carbon Emissions Tool v0.5 (2025). National average of truck and sea shipping distances for precast panels and blocks.</t>
  </si>
  <si>
    <t>Concrete (ready-mix)</t>
  </si>
  <si>
    <t>NABERS Upfront Carbon Emissions Tool v0.5 (2025). National average of truck distances for all strength grades of in-situ and ready-mix concrete</t>
  </si>
  <si>
    <t>Cladding and Roofing</t>
  </si>
  <si>
    <t>NABERS Upfront Carbon Emissions Tool v0.5 (2025). National average of truck and sea shipping distances for cladding/roofing products made of cement, plastic, concrete and ceramics</t>
  </si>
  <si>
    <t>Steel Reinforcement</t>
  </si>
  <si>
    <t>NABERS Upfront Carbon Emissions Tool v0.5 (2025). National average of truck distances for reinforcing steel used in bars, mesh, fibres and strands</t>
  </si>
  <si>
    <t>Steel – Structural Elements</t>
  </si>
  <si>
    <t>NABERS Upfront Carbon Emissions Tool v0.5 (2025). National average of truck, rail and sea shipping distances for structural steel components, galvanised steel sections, roller doors, external shading, roofing/cladding and painted structural sections</t>
  </si>
  <si>
    <t>Windows, floors, ceilings and partitions</t>
  </si>
  <si>
    <t xml:space="preserve">NABERS Upfront Carbon Emissions Tool v0.5 (2025). National average of truck, rail and sea shipping distances for door frames, doors, floors, windows, walls, ceilings, curtain walls </t>
  </si>
  <si>
    <t>Timber (sawn) - average</t>
  </si>
  <si>
    <t>NABERS Upfront Carbon Emissions Tool v0.5 (2025). National average of truck and sea shipping distances for softwood, hardwood and timber poles</t>
  </si>
  <si>
    <t>NABERS Upfront Carbon Emissions Tool v0.5 (2025). National average of truck and sea shipping distances for engineered timber products including cladding</t>
  </si>
  <si>
    <t>Transport of waste to treatment (A5 and C2)</t>
  </si>
  <si>
    <t>RICS WLCA 2nd Edition Version 3 (2024)</t>
  </si>
  <si>
    <t>The below are generic assumptions to be applied for general products and materials</t>
  </si>
  <si>
    <t>Material</t>
  </si>
  <si>
    <r>
      <t>Locally manufactured (general)</t>
    </r>
    <r>
      <rPr>
        <vertAlign val="superscript"/>
        <sz val="10"/>
        <color theme="1"/>
        <rFont val="Public Sans Light"/>
      </rPr>
      <t>a</t>
    </r>
  </si>
  <si>
    <r>
      <t>Regionally manufactured (intrastate)</t>
    </r>
    <r>
      <rPr>
        <vertAlign val="superscript"/>
        <sz val="10"/>
        <color theme="1"/>
        <rFont val="Public Sans Light"/>
      </rPr>
      <t>b</t>
    </r>
  </si>
  <si>
    <t>INSW assumption</t>
  </si>
  <si>
    <t>Nationally and NZ manufactured (interstate)</t>
  </si>
  <si>
    <t>Estimate aligned with NABERS domestic model</t>
  </si>
  <si>
    <r>
      <t>Globally manufactured</t>
    </r>
    <r>
      <rPr>
        <vertAlign val="superscript"/>
        <sz val="10"/>
        <color theme="1"/>
        <rFont val="Public Sans Light"/>
      </rPr>
      <t>c</t>
    </r>
  </si>
  <si>
    <t>Estimate aligned with NABERS import model</t>
  </si>
  <si>
    <r>
      <rPr>
        <vertAlign val="superscript"/>
        <sz val="10"/>
        <color theme="1"/>
        <rFont val="Public Sans Light"/>
      </rPr>
      <t xml:space="preserve">a </t>
    </r>
    <r>
      <rPr>
        <sz val="10"/>
        <color theme="1"/>
        <rFont val="Public Sans Light"/>
        <family val="2"/>
      </rPr>
      <t>Where bulk materials are considered, users can generally use the "locally manufactured" generic assumption.</t>
    </r>
  </si>
  <si>
    <r>
      <t xml:space="preserve">b </t>
    </r>
    <r>
      <rPr>
        <sz val="10"/>
        <color theme="1"/>
        <rFont val="Public Sans Light"/>
      </rPr>
      <t>typical for common pipe types.</t>
    </r>
  </si>
  <si>
    <r>
      <t xml:space="preserve">c </t>
    </r>
    <r>
      <rPr>
        <sz val="10"/>
        <color theme="1"/>
        <rFont val="Public Sans Light"/>
      </rPr>
      <t>typical for complex products such as cables, stainless steel, electrical and mechanical equipment</t>
    </r>
  </si>
  <si>
    <t>Default construction waste generation rates (A5) and construction waste treatment (A5)</t>
  </si>
  <si>
    <r>
      <t>The default waste generation and treatment information below is to be used where no further detailed information is available.  Wastage rates are to be applied to total material quantities to derive an estimate of waste generation. Waste material can end up at different treatment destinations (i.e, either recycled, incinerated, or sent to landfill).  Waste material estimates should  be multiplied by the assumed share of material that ends up at the waste treatment destinations provided in Table 3.2, if no better information is available. The quantity of waste material by waste treatment destination should then be multiplied by the waste treatment emission factors that can be found in Table 1.5 (</t>
    </r>
    <r>
      <rPr>
        <i/>
        <sz val="10"/>
        <rFont val="Public Sans Light"/>
      </rPr>
      <t>Tab 1.5 Land Use EFs</t>
    </r>
    <r>
      <rPr>
        <sz val="10"/>
        <rFont val="Public Sans Light"/>
        <family val="2"/>
      </rPr>
      <t xml:space="preserve">) in this workbook.
It is expected that during Stage 3, waste quantities and treatment types will be replaced with actual waste data. 
Where material quantities are derived from design documentation (e.g. drawings or digital models) or a cost estimate / bill of quantities, the wastage amount should be assumed to be additional to the estimated quantity in A1-A3. Consider whether wastage has been allowed for in your data.
These figures can also apply to end-of-life stage calculations (C1-C4). Note the table below has been adapted from and supersedes Tables A9.2 and A9.3 in the ITMM </t>
    </r>
    <r>
      <rPr>
        <i/>
        <sz val="10"/>
        <rFont val="Public Sans Light"/>
      </rPr>
      <t>Embodied Carbon Measurement for Infrastructure - Technical Guidance</t>
    </r>
    <r>
      <rPr>
        <sz val="10"/>
        <rFont val="Public Sans Light"/>
      </rPr>
      <t>.</t>
    </r>
  </si>
  <si>
    <t>Table 3.2   Default assumptions for waste generation during construction (A5) and waste treatment assumptions (A5 and C3-C4)</t>
  </si>
  <si>
    <t>Waste type</t>
  </si>
  <si>
    <t>Construction wastage rate  (%) (A5)</t>
  </si>
  <si>
    <t>Share of material by waste treatment destination (A5 and C1-C4): Recycling rate (%)</t>
  </si>
  <si>
    <t>Share of material by waste treatment destination (A5 and C1-C4): Landfill rate (%)</t>
  </si>
  <si>
    <t>Wastage rate source</t>
  </si>
  <si>
    <t>EOL waste treatment assumptions</t>
  </si>
  <si>
    <t>Waste density factor (tonnes/m3)</t>
  </si>
  <si>
    <t>Waste density source</t>
  </si>
  <si>
    <t>BRANZ (2023) - Construction site waste (module A5) dataset</t>
  </si>
  <si>
    <t>Industry estimates. Aggregates are concrete aggregates.</t>
  </si>
  <si>
    <t>Transport for NSW - Waste and Recovery Reporting Template EMF-WM-TT-0074</t>
  </si>
  <si>
    <t xml:space="preserve">Based on DCCEEW data noting 100% use into recycling in C&amp;D stream. Some considered to be lost into landfill stream therefore allowance made. </t>
  </si>
  <si>
    <t>Department of Agriculture, Water and the Environment (2021) - Australian standard for waste and resource recovery data and reporting</t>
  </si>
  <si>
    <t>Bricks/masonry</t>
  </si>
  <si>
    <t>Not applicable</t>
  </si>
  <si>
    <t>Ventilation systems from RICS WLCA 2nd Ed. (2023)</t>
  </si>
  <si>
    <t>Concrete - in-situ</t>
  </si>
  <si>
    <t>RICS WLCA 2nd Ed. (2023)</t>
  </si>
  <si>
    <t>Concrete - precast</t>
  </si>
  <si>
    <t>NABERS industry workshop</t>
  </si>
  <si>
    <t xml:space="preserve">Based on DCCEEW data noting 100% use into recycling to cleanfill/or aggregates in C&amp;D stream. Some considered to return to supplier as bad batch for use in pre-form blocks or returned to process (asphalt) which would not be counted in DCEWW data. Therefore allowance made. </t>
  </si>
  <si>
    <t>BRE Global Product Category Rules (PCR) For Type III EPD of Construction Products to EN 15804+A2  (PN 514 Rev 3.1)</t>
  </si>
  <si>
    <t>Metals (excl. reinforcement)</t>
  </si>
  <si>
    <t>NABERS Industry workshop (Steel and Façade) and BRANZ (2023) - Construction site waste (module A5) dataset</t>
  </si>
  <si>
    <t xml:space="preserve">DCCEEW National Waste Database 2022 data recycling in C&amp;D stream rounded </t>
  </si>
  <si>
    <t>Plastics and Polymeric materials</t>
  </si>
  <si>
    <t>Estimate</t>
  </si>
  <si>
    <t>Cutting Waste Minimization of Rebar for Sustainable Structural Work: A Systematic Literature Review, Kwon et al 2021 - with input from NABERS steel workshop</t>
  </si>
  <si>
    <r>
      <t>Timber</t>
    </r>
    <r>
      <rPr>
        <vertAlign val="superscript"/>
        <sz val="10"/>
        <color theme="1"/>
        <rFont val="Public Sans Light"/>
      </rPr>
      <t>a</t>
    </r>
  </si>
  <si>
    <t>DCCEEW National Waste Database 2022</t>
  </si>
  <si>
    <r>
      <t>Timber (engineered wood)</t>
    </r>
    <r>
      <rPr>
        <vertAlign val="superscript"/>
        <sz val="10"/>
        <color theme="1"/>
        <rFont val="Public Sans Light"/>
      </rPr>
      <t>a</t>
    </r>
  </si>
  <si>
    <r>
      <t>Miscellaneous materials - waste</t>
    </r>
    <r>
      <rPr>
        <vertAlign val="superscript"/>
        <sz val="10"/>
        <color theme="1"/>
        <rFont val="Public Sans Light"/>
      </rPr>
      <t>b</t>
    </r>
  </si>
  <si>
    <t>Median of RICS WLCA 2nd Ed. (2023) Table 18</t>
  </si>
  <si>
    <r>
      <t>Miscellaneous materials - no waste</t>
    </r>
    <r>
      <rPr>
        <vertAlign val="superscript"/>
        <sz val="10"/>
        <color theme="1"/>
        <rFont val="Public Sans Light"/>
      </rPr>
      <t>c</t>
    </r>
  </si>
  <si>
    <t>NA</t>
  </si>
  <si>
    <r>
      <t>a</t>
    </r>
    <r>
      <rPr>
        <sz val="10"/>
        <rFont val="Public Sans Light"/>
      </rPr>
      <t>This workbook assumes the use of timber as a waste-derived fuel within the recycling rate.</t>
    </r>
  </si>
  <si>
    <r>
      <rPr>
        <vertAlign val="superscript"/>
        <sz val="10"/>
        <rFont val="Public Sans Light"/>
      </rPr>
      <t>b</t>
    </r>
    <r>
      <rPr>
        <sz val="10"/>
        <rFont val="Public Sans Light"/>
      </rPr>
      <t>Miscellaneous materials that produce waste at a construction site (i.e. requiring onsite cutting and/or assembly) should assume a 6% wastage rate with a 100% landfill fate e.g. pipes, cables and paints.</t>
    </r>
  </si>
  <si>
    <r>
      <rPr>
        <vertAlign val="superscript"/>
        <sz val="10"/>
        <rFont val="Public Sans Light"/>
      </rPr>
      <t>c</t>
    </r>
    <r>
      <rPr>
        <sz val="10"/>
        <rFont val="Public Sans Light"/>
      </rPr>
      <t>Some products are brought to site as completed systems for installation (i.e., prefabricated  products). In these cases, you can assume that no waste is generated on the construction site for these products.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</si>
</sst>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00"/>
    <numFmt numFmtId="166" formatCode="0.00000"/>
    <numFmt numFmtId="167" formatCode="0.0000"/>
    <numFmt numFmtId="168" formatCode="0.000000"/>
    <numFmt numFmtId="169" formatCode="#,##0.0"/>
    <numFmt numFmtId="170" formatCode="#,##0.000"/>
    <numFmt numFmtId="171" formatCode="_-* #,##0_-;\-* #,##0_-;_-* &quot;-&quot;??_-;_-@_-"/>
    <numFmt numFmtId="172" formatCode="[$-C09]dd\-mmmm\-yyyy;@"/>
    <numFmt numFmtId="173" formatCode="_-* #,##0.0_-;\-* #,##0.0_-;_-* &quot;-&quot;??_-;_-@_-"/>
    <numFmt numFmtId="174" formatCode="#,##0.0000"/>
  </numFmts>
  <fonts count="84">
    <font>
      <sz val="10"/>
      <color theme="1"/>
      <name val="Public Sans Light"/>
      <family val="2"/>
    </font>
    <font>
      <sz val="18"/>
      <color theme="3"/>
      <name val="Public Sans SemiBold"/>
      <family val="2"/>
      <scheme val="major"/>
    </font>
    <font>
      <b/>
      <sz val="10"/>
      <color theme="1"/>
      <name val="Public Sans Light"/>
    </font>
    <font>
      <b/>
      <sz val="16"/>
      <color theme="1"/>
      <name val="Public Sans Light"/>
    </font>
    <font>
      <sz val="10"/>
      <color theme="1"/>
      <name val="Arial"/>
      <family val="2"/>
    </font>
    <font>
      <sz val="10"/>
      <name val="Arial"/>
      <family val="2"/>
    </font>
    <font>
      <u/>
      <sz val="11"/>
      <color indexed="12"/>
      <name val="Calibri"/>
      <family val="2"/>
    </font>
    <font>
      <sz val="11"/>
      <color theme="1"/>
      <name val="Public Sans Light"/>
      <family val="2"/>
      <scheme val="minor"/>
    </font>
    <font>
      <sz val="11"/>
      <color theme="0"/>
      <name val="Public Sans Light"/>
      <family val="2"/>
      <scheme val="minor"/>
    </font>
    <font>
      <sz val="11"/>
      <color rgb="FF9C0006"/>
      <name val="Public Sans Light"/>
      <family val="2"/>
      <scheme val="minor"/>
    </font>
    <font>
      <sz val="10"/>
      <color theme="9" tint="-0.499984740745262"/>
      <name val="Arial"/>
      <family val="2"/>
    </font>
    <font>
      <b/>
      <sz val="11"/>
      <color theme="0"/>
      <name val="Public Sans Light"/>
      <family val="2"/>
      <scheme val="minor"/>
    </font>
    <font>
      <i/>
      <sz val="10"/>
      <color rgb="FFFF0000"/>
      <name val="Arial"/>
      <family val="2"/>
    </font>
    <font>
      <u/>
      <sz val="10"/>
      <color theme="11"/>
      <name val="Arial"/>
      <family val="2"/>
    </font>
    <font>
      <sz val="11"/>
      <color rgb="FF006100"/>
      <name val="Public Sans Light"/>
      <family val="2"/>
      <scheme val="minor"/>
    </font>
    <font>
      <sz val="11"/>
      <color rgb="FF9C5700"/>
      <name val="Public Sans Light"/>
      <family val="2"/>
      <scheme val="minor"/>
    </font>
    <font>
      <b/>
      <sz val="10"/>
      <color theme="0"/>
      <name val="Arial"/>
      <family val="2"/>
    </font>
    <font>
      <sz val="11"/>
      <color theme="1"/>
      <name val="Arial"/>
      <family val="2"/>
    </font>
    <font>
      <sz val="12"/>
      <color theme="1"/>
      <name val="Public Sans Light"/>
      <family val="2"/>
      <scheme val="minor"/>
    </font>
    <font>
      <sz val="8"/>
      <name val="Public Sans Light"/>
      <family val="2"/>
    </font>
    <font>
      <sz val="10"/>
      <color theme="1"/>
      <name val="Public Sans Light"/>
    </font>
    <font>
      <i/>
      <sz val="10"/>
      <color theme="1"/>
      <name val="Public Sans Light"/>
    </font>
    <font>
      <u/>
      <sz val="10"/>
      <color indexed="12"/>
      <name val="Public Sans Light"/>
      <scheme val="minor"/>
    </font>
    <font>
      <b/>
      <sz val="10"/>
      <name val="Public Sans"/>
    </font>
    <font>
      <sz val="10"/>
      <name val="Public Sans Light"/>
    </font>
    <font>
      <sz val="10"/>
      <color rgb="FF0F1918"/>
      <name val="Public Sans Light"/>
    </font>
    <font>
      <sz val="10"/>
      <color rgb="FF0F1918"/>
      <name val="Public Sans Light"/>
      <family val="2"/>
    </font>
    <font>
      <b/>
      <sz val="10"/>
      <color theme="0"/>
      <name val="Public Sans Light"/>
    </font>
    <font>
      <u/>
      <sz val="10"/>
      <color theme="1"/>
      <name val="Public Sans Light"/>
      <family val="2"/>
    </font>
    <font>
      <i/>
      <sz val="10"/>
      <color rgb="FF0F1918"/>
      <name val="Public Sans Light"/>
    </font>
    <font>
      <sz val="10"/>
      <color rgb="FF0F1918"/>
      <name val="Times New Roman"/>
      <family val="1"/>
    </font>
    <font>
      <b/>
      <sz val="10"/>
      <name val="Public Sans Light"/>
    </font>
    <font>
      <sz val="10"/>
      <color rgb="FF0F1918"/>
      <name val="Public Sans Light"/>
      <scheme val="minor"/>
    </font>
    <font>
      <b/>
      <sz val="10"/>
      <color theme="0"/>
      <name val="Public Sans"/>
    </font>
    <font>
      <b/>
      <vertAlign val="subscript"/>
      <sz val="10"/>
      <color theme="0"/>
      <name val="Public Sans"/>
    </font>
    <font>
      <b/>
      <sz val="10"/>
      <color rgb="FF002664"/>
      <name val="Public Sans"/>
    </font>
    <font>
      <b/>
      <sz val="10"/>
      <color theme="4"/>
      <name val="Public Sans Light"/>
    </font>
    <font>
      <b/>
      <sz val="14"/>
      <color theme="4"/>
      <name val="Public Sans Light"/>
    </font>
    <font>
      <b/>
      <sz val="10"/>
      <color theme="1"/>
      <name val="Public Sans Light"/>
      <scheme val="minor"/>
    </font>
    <font>
      <b/>
      <sz val="26"/>
      <color theme="4"/>
      <name val="Public Sans Light"/>
    </font>
    <font>
      <sz val="10"/>
      <color rgb="FFFF0000"/>
      <name val="Public Sans Light"/>
    </font>
    <font>
      <sz val="10"/>
      <name val="Public Sans Light"/>
      <family val="2"/>
    </font>
    <font>
      <vertAlign val="superscript"/>
      <sz val="10"/>
      <color theme="1"/>
      <name val="Public Sans Light"/>
    </font>
    <font>
      <vertAlign val="superscript"/>
      <sz val="10"/>
      <name val="Public Sans Light"/>
    </font>
    <font>
      <b/>
      <sz val="10"/>
      <color theme="0"/>
      <name val="Public Sans Light"/>
      <family val="2"/>
    </font>
    <font>
      <b/>
      <sz val="10"/>
      <color theme="4"/>
      <name val="Public Sans Light"/>
      <family val="2"/>
    </font>
    <font>
      <b/>
      <sz val="10"/>
      <color rgb="FF0F1918"/>
      <name val="Public Sans Light"/>
      <scheme val="minor"/>
    </font>
    <font>
      <i/>
      <sz val="10"/>
      <name val="Public Sans Light"/>
    </font>
    <font>
      <vertAlign val="superscript"/>
      <sz val="10"/>
      <color theme="1"/>
      <name val="Public Sans Light"/>
      <family val="2"/>
    </font>
    <font>
      <vertAlign val="superscript"/>
      <sz val="10"/>
      <color rgb="FF0F1918"/>
      <name val="Public Sans Light"/>
    </font>
    <font>
      <sz val="10"/>
      <color theme="1"/>
      <name val="Public Sans Light"/>
      <family val="2"/>
    </font>
    <font>
      <b/>
      <sz val="11"/>
      <color theme="1"/>
      <name val="Public Sans Light"/>
      <family val="2"/>
      <scheme val="minor"/>
    </font>
    <font>
      <b/>
      <sz val="10"/>
      <color theme="1"/>
      <name val="Public Sans Light"/>
      <family val="2"/>
      <scheme val="minor"/>
    </font>
    <font>
      <b/>
      <vertAlign val="superscript"/>
      <sz val="10"/>
      <color theme="0"/>
      <name val="Public Sans Light"/>
    </font>
    <font>
      <b/>
      <vertAlign val="subscript"/>
      <sz val="10"/>
      <color theme="0"/>
      <name val="Public Sans Light"/>
    </font>
    <font>
      <b/>
      <vertAlign val="subscript"/>
      <sz val="10"/>
      <color theme="1"/>
      <name val="Public Sans Light"/>
      <scheme val="minor"/>
    </font>
    <font>
      <b/>
      <vertAlign val="superscript"/>
      <sz val="10"/>
      <color theme="1"/>
      <name val="Public Sans Light"/>
      <scheme val="minor"/>
    </font>
    <font>
      <b/>
      <sz val="11"/>
      <color theme="1"/>
      <name val="Public Sans Light"/>
      <scheme val="minor"/>
    </font>
    <font>
      <b/>
      <i/>
      <sz val="10"/>
      <name val="Public Sans Light"/>
    </font>
    <font>
      <vertAlign val="subscript"/>
      <sz val="10"/>
      <color theme="1"/>
      <name val="Public Sans Light"/>
    </font>
    <font>
      <b/>
      <sz val="15"/>
      <color theme="3"/>
      <name val="Public Sans Light"/>
      <family val="2"/>
      <scheme val="minor"/>
    </font>
    <font>
      <b/>
      <sz val="13"/>
      <color theme="3"/>
      <name val="Public Sans Light"/>
      <family val="2"/>
      <scheme val="minor"/>
    </font>
    <font>
      <b/>
      <sz val="11"/>
      <color theme="3"/>
      <name val="Public Sans Light"/>
      <family val="2"/>
      <scheme val="minor"/>
    </font>
    <font>
      <b/>
      <u/>
      <sz val="10"/>
      <color theme="1"/>
      <name val="Public Sans Light"/>
    </font>
    <font>
      <sz val="10"/>
      <color theme="0"/>
      <name val="Public Sans Light"/>
      <family val="2"/>
    </font>
    <font>
      <b/>
      <sz val="15"/>
      <color theme="4"/>
      <name val="Public Sans Light"/>
      <family val="2"/>
      <scheme val="minor"/>
    </font>
    <font>
      <b/>
      <sz val="13"/>
      <color theme="5"/>
      <name val="Public Sans Light"/>
      <family val="2"/>
      <scheme val="minor"/>
    </font>
    <font>
      <b/>
      <sz val="11"/>
      <color theme="5"/>
      <name val="Public Sans Light"/>
      <family val="2"/>
      <scheme val="minor"/>
    </font>
    <font>
      <b/>
      <sz val="10"/>
      <name val="Public Sans Light"/>
      <scheme val="minor"/>
    </font>
    <font>
      <b/>
      <sz val="10"/>
      <color rgb="FF22272B"/>
      <name val="Public Sans Light"/>
      <scheme val="minor"/>
    </font>
    <font>
      <u/>
      <sz val="10"/>
      <color rgb="FF024ECA"/>
      <name val="Public Sans Light"/>
    </font>
    <font>
      <b/>
      <sz val="10"/>
      <color theme="0"/>
      <name val="Public Sans Light"/>
      <scheme val="minor"/>
    </font>
    <font>
      <i/>
      <sz val="10"/>
      <color rgb="FF0F1918"/>
      <name val="Public Sans Light"/>
      <scheme val="minor"/>
    </font>
    <font>
      <b/>
      <vertAlign val="subscript"/>
      <sz val="10"/>
      <color theme="0"/>
      <name val="Public Sans Light"/>
      <family val="2"/>
    </font>
    <font>
      <sz val="10"/>
      <color rgb="FF22272B"/>
      <name val="Public Sans Light"/>
    </font>
    <font>
      <vertAlign val="superscript"/>
      <sz val="10"/>
      <color rgb="FF22272B"/>
      <name val="Public Sans Light"/>
    </font>
    <font>
      <b/>
      <sz val="11"/>
      <color theme="5"/>
      <name val="Public Sans Light"/>
      <scheme val="minor"/>
    </font>
    <font>
      <b/>
      <sz val="13"/>
      <color theme="5"/>
      <name val="Public Sans Light"/>
      <scheme val="minor"/>
    </font>
    <font>
      <b/>
      <sz val="15"/>
      <color theme="4"/>
      <name val="Public Sans Light"/>
      <scheme val="minor"/>
    </font>
    <font>
      <sz val="10"/>
      <name val="Public Sans Light"/>
      <scheme val="minor"/>
    </font>
    <font>
      <u/>
      <sz val="10"/>
      <name val="Public Sans Light"/>
      <scheme val="minor"/>
    </font>
    <font>
      <i/>
      <sz val="10"/>
      <name val="Public Sans Light"/>
      <scheme val="minor"/>
    </font>
    <font>
      <u/>
      <sz val="10"/>
      <color theme="1"/>
      <name val="Public Sans Light"/>
    </font>
    <font>
      <u/>
      <sz val="10"/>
      <color theme="5" tint="-0.249977111117893"/>
      <name val="Public Sans Light"/>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rgb="FFF5F5F5"/>
      </patternFill>
    </fill>
    <fill>
      <patternFill patternType="solid">
        <fgColor theme="4" tint="0.89999084444715716"/>
        <bgColor indexed="64"/>
      </patternFill>
    </fill>
    <fill>
      <patternFill patternType="solid">
        <fgColor theme="1"/>
        <bgColor indexed="64"/>
      </patternFill>
    </fill>
    <fill>
      <patternFill patternType="solid">
        <fgColor theme="4"/>
        <bgColor indexed="64"/>
      </patternFill>
    </fill>
    <fill>
      <patternFill patternType="solid">
        <fgColor theme="2"/>
        <bgColor indexed="64"/>
      </patternFill>
    </fill>
    <fill>
      <patternFill patternType="solid">
        <fgColor theme="0" tint="-0.249977111117893"/>
        <bgColor indexed="64"/>
      </patternFill>
    </fill>
  </fills>
  <borders count="8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double">
        <color indexed="64"/>
      </bottom>
      <diagonal/>
    </border>
    <border>
      <left style="thin">
        <color theme="1" tint="0.749961851863155"/>
      </left>
      <right style="thin">
        <color theme="1" tint="0.749961851863155"/>
      </right>
      <top style="thin">
        <color theme="1" tint="0.749961851863155"/>
      </top>
      <bottom style="thin">
        <color theme="1" tint="0.749961851863155"/>
      </bottom>
      <diagonal/>
    </border>
    <border>
      <left style="thin">
        <color theme="1" tint="0.749961851863155"/>
      </left>
      <right/>
      <top style="thin">
        <color theme="1" tint="0.749961851863155"/>
      </top>
      <bottom style="thin">
        <color theme="1" tint="0.749961851863155"/>
      </bottom>
      <diagonal/>
    </border>
    <border>
      <left/>
      <right style="thin">
        <color theme="1" tint="0.749961851863155"/>
      </right>
      <top style="thin">
        <color theme="1" tint="0.749961851863155"/>
      </top>
      <bottom style="thin">
        <color theme="1" tint="0.749961851863155"/>
      </bottom>
      <diagonal/>
    </border>
    <border>
      <left style="medium">
        <color indexed="64"/>
      </left>
      <right style="medium">
        <color indexed="64"/>
      </right>
      <top/>
      <bottom style="thin">
        <color theme="1" tint="0.749961851863155"/>
      </bottom>
      <diagonal/>
    </border>
    <border>
      <left style="medium">
        <color indexed="64"/>
      </left>
      <right style="medium">
        <color indexed="64"/>
      </right>
      <top style="thin">
        <color theme="1" tint="0.749961851863155"/>
      </top>
      <bottom style="thin">
        <color theme="1" tint="0.749961851863155"/>
      </bottom>
      <diagonal/>
    </border>
    <border>
      <left/>
      <right/>
      <top style="thin">
        <color theme="1" tint="0.749961851863155"/>
      </top>
      <bottom style="thin">
        <color theme="1" tint="0.749961851863155"/>
      </bottom>
      <diagonal/>
    </border>
    <border>
      <left style="medium">
        <color indexed="64"/>
      </left>
      <right style="medium">
        <color indexed="64"/>
      </right>
      <top style="thin">
        <color theme="1" tint="0.749961851863155"/>
      </top>
      <bottom/>
      <diagonal/>
    </border>
    <border>
      <left/>
      <right/>
      <top/>
      <bottom style="thin">
        <color theme="1" tint="0.749961851863155"/>
      </bottom>
      <diagonal/>
    </border>
    <border>
      <left/>
      <right style="thin">
        <color indexed="64"/>
      </right>
      <top style="thin">
        <color indexed="64"/>
      </top>
      <bottom style="thin">
        <color indexed="64"/>
      </bottom>
      <diagonal/>
    </border>
    <border>
      <left style="thin">
        <color theme="1" tint="0.749961851863155"/>
      </left>
      <right style="thin">
        <color theme="1" tint="0.749961851863155"/>
      </right>
      <top/>
      <bottom style="thin">
        <color theme="1" tint="0.749961851863155"/>
      </bottom>
      <diagonal/>
    </border>
    <border>
      <left style="thin">
        <color theme="1" tint="0.749961851863155"/>
      </left>
      <right style="thin">
        <color theme="1" tint="0.749961851863155"/>
      </right>
      <top style="thin">
        <color theme="1" tint="0.749961851863155"/>
      </top>
      <bottom/>
      <diagonal/>
    </border>
    <border>
      <left/>
      <right/>
      <top style="thin">
        <color theme="4"/>
      </top>
      <bottom style="double">
        <color theme="4"/>
      </bottom>
      <diagonal/>
    </border>
    <border>
      <left style="thin">
        <color theme="1" tint="0.749961851863155"/>
      </left>
      <right style="thin">
        <color theme="1" tint="0.749961851863155"/>
      </right>
      <top/>
      <bottom/>
      <diagonal/>
    </border>
    <border>
      <left style="thin">
        <color theme="1" tint="0.749961851863155"/>
      </left>
      <right/>
      <top/>
      <bottom/>
      <diagonal/>
    </border>
    <border>
      <left/>
      <right style="thin">
        <color theme="1" tint="0.74996185186315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int="0.749961851863155"/>
      </top>
      <bottom/>
      <diagonal/>
    </border>
    <border>
      <left style="medium">
        <color indexed="64"/>
      </left>
      <right style="medium">
        <color indexed="64"/>
      </right>
      <top/>
      <bottom/>
      <diagonal/>
    </border>
    <border>
      <left/>
      <right style="thin">
        <color theme="1" tint="0.749961851863155"/>
      </right>
      <top style="thin">
        <color theme="1" tint="0.749961851863155"/>
      </top>
      <bottom/>
      <diagonal/>
    </border>
    <border>
      <left style="thin">
        <color theme="4"/>
      </left>
      <right/>
      <top style="thin">
        <color theme="4"/>
      </top>
      <bottom/>
      <diagonal/>
    </border>
    <border>
      <left style="thin">
        <color theme="1" tint="0.749961851863155"/>
      </left>
      <right/>
      <top style="thin">
        <color theme="1" tint="0.749961851863155"/>
      </top>
      <bottom/>
      <diagonal/>
    </border>
    <border>
      <left/>
      <right/>
      <top style="thick">
        <color theme="4" tint="0.499984740745262"/>
      </top>
      <bottom/>
      <diagonal/>
    </border>
    <border>
      <left/>
      <right/>
      <top style="medium">
        <color theme="4" tint="0.39997558519241921"/>
      </top>
      <bottom/>
      <diagonal/>
    </border>
    <border>
      <left/>
      <right/>
      <top style="thin">
        <color indexed="64"/>
      </top>
      <bottom/>
      <diagonal/>
    </border>
    <border>
      <left/>
      <right/>
      <top/>
      <bottom style="thin">
        <color indexed="64"/>
      </bottom>
      <diagonal/>
    </border>
    <border>
      <left style="thin">
        <color theme="1" tint="0.749961851863155"/>
      </left>
      <right/>
      <top/>
      <bottom style="thin">
        <color theme="1" tint="0.749961851863155"/>
      </bottom>
      <diagonal/>
    </border>
    <border>
      <left/>
      <right style="thin">
        <color theme="1" tint="0.749961851863155"/>
      </right>
      <top/>
      <bottom style="thin">
        <color theme="1" tint="0.749961851863155"/>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0"/>
      </right>
      <top/>
      <bottom style="thin">
        <color theme="1" tint="0.749961851863155"/>
      </bottom>
      <diagonal/>
    </border>
    <border>
      <left style="thin">
        <color theme="0"/>
      </left>
      <right style="thin">
        <color theme="0"/>
      </right>
      <top/>
      <bottom style="thin">
        <color theme="1" tint="0.749961851863155"/>
      </bottom>
      <diagonal/>
    </border>
    <border>
      <left style="thin">
        <color theme="0"/>
      </left>
      <right/>
      <top/>
      <bottom style="thin">
        <color theme="1" tint="0.749961851863155"/>
      </bottom>
      <diagonal/>
    </border>
    <border>
      <left style="thin">
        <color theme="0"/>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thin">
        <color theme="9"/>
      </bottom>
      <diagonal/>
    </border>
    <border>
      <left/>
      <right style="thin">
        <color theme="9"/>
      </right>
      <top/>
      <bottom style="thin">
        <color theme="1" tint="0.749961851863155"/>
      </bottom>
      <diagonal/>
    </border>
    <border>
      <left style="thin">
        <color theme="9"/>
      </left>
      <right style="thin">
        <color theme="9"/>
      </right>
      <top/>
      <bottom style="thin">
        <color theme="1" tint="0.749961851863155"/>
      </bottom>
      <diagonal/>
    </border>
    <border>
      <left style="thin">
        <color theme="9"/>
      </left>
      <right style="thin">
        <color theme="9"/>
      </right>
      <top/>
      <bottom/>
      <diagonal/>
    </border>
    <border>
      <left style="thin">
        <color theme="9"/>
      </left>
      <right/>
      <top/>
      <bottom style="thin">
        <color theme="1" tint="0.749961851863155"/>
      </bottom>
      <diagonal/>
    </border>
    <border>
      <left style="thin">
        <color theme="9"/>
      </left>
      <right style="thin">
        <color theme="1" tint="0.749961851863155"/>
      </right>
      <top/>
      <bottom style="thin">
        <color theme="1" tint="0.749961851863155"/>
      </bottom>
      <diagonal/>
    </border>
    <border>
      <left style="thin">
        <color theme="4"/>
      </left>
      <right style="thin">
        <color theme="4"/>
      </right>
      <top style="thin">
        <color theme="4"/>
      </top>
      <bottom style="thin">
        <color theme="4"/>
      </bottom>
      <diagonal/>
    </border>
    <border>
      <left style="thin">
        <color theme="4"/>
      </left>
      <right style="thin">
        <color theme="9"/>
      </right>
      <top style="thin">
        <color theme="4"/>
      </top>
      <bottom style="thin">
        <color theme="4"/>
      </bottom>
      <diagonal/>
    </border>
    <border>
      <left style="thin">
        <color theme="9"/>
      </left>
      <right style="thin">
        <color theme="9"/>
      </right>
      <top style="thin">
        <color theme="4"/>
      </top>
      <bottom style="thin">
        <color theme="4"/>
      </bottom>
      <diagonal/>
    </border>
    <border>
      <left style="thin">
        <color theme="4"/>
      </left>
      <right style="thin">
        <color theme="0"/>
      </right>
      <top style="thin">
        <color theme="4"/>
      </top>
      <bottom style="thin">
        <color theme="4"/>
      </bottom>
      <diagonal/>
    </border>
    <border>
      <left style="thin">
        <color theme="0"/>
      </left>
      <right style="thin">
        <color theme="0"/>
      </right>
      <top style="thin">
        <color theme="4"/>
      </top>
      <bottom style="thin">
        <color theme="4"/>
      </bottom>
      <diagonal/>
    </border>
    <border>
      <left style="thin">
        <color rgb="FFB2B2B2"/>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theme="0"/>
      </left>
      <right/>
      <top style="thin">
        <color theme="4"/>
      </top>
      <bottom style="thin">
        <color theme="4"/>
      </bottom>
      <diagonal/>
    </border>
    <border>
      <left style="thin">
        <color theme="0"/>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1" tint="0.749961851863155"/>
      </left>
      <right/>
      <top style="double">
        <color theme="4"/>
      </top>
      <bottom/>
      <diagonal/>
    </border>
    <border>
      <left/>
      <right style="thin">
        <color theme="0"/>
      </right>
      <top style="thin">
        <color theme="4"/>
      </top>
      <bottom style="thin">
        <color theme="4"/>
      </bottom>
      <diagonal/>
    </border>
    <border>
      <left style="thin">
        <color theme="9"/>
      </left>
      <right/>
      <top style="thin">
        <color theme="4"/>
      </top>
      <bottom style="thin">
        <color theme="4"/>
      </bottom>
      <diagonal/>
    </border>
    <border>
      <left style="thin">
        <color theme="0"/>
      </left>
      <right/>
      <top style="thin">
        <color indexed="64"/>
      </top>
      <bottom style="thin">
        <color indexed="64"/>
      </bottom>
      <diagonal/>
    </border>
    <border>
      <left/>
      <right style="thin">
        <color theme="1" tint="0.749961851863155"/>
      </right>
      <top style="thin">
        <color theme="1" tint="0.749961851863155"/>
      </top>
      <bottom style="thin">
        <color theme="9"/>
      </bottom>
      <diagonal/>
    </border>
    <border>
      <left style="thin">
        <color theme="9"/>
      </left>
      <right style="thin">
        <color theme="0"/>
      </right>
      <top/>
      <bottom style="thin">
        <color theme="1" tint="0.749961851863155"/>
      </bottom>
      <diagonal/>
    </border>
    <border>
      <left style="thin">
        <color theme="9"/>
      </left>
      <right style="thin">
        <color theme="1" tint="0.749961851863155"/>
      </right>
      <top style="thin">
        <color theme="9"/>
      </top>
      <bottom style="thin">
        <color theme="9"/>
      </bottom>
      <diagonal/>
    </border>
    <border>
      <left/>
      <right/>
      <top style="thick">
        <color theme="5"/>
      </top>
      <bottom/>
      <diagonal/>
    </border>
    <border>
      <left/>
      <right/>
      <top style="thick">
        <color theme="4"/>
      </top>
      <bottom/>
      <diagonal/>
    </border>
    <border>
      <left/>
      <right/>
      <top style="thick">
        <color theme="4"/>
      </top>
      <bottom style="thick">
        <color theme="4" tint="0.499984740745262"/>
      </bottom>
      <diagonal/>
    </border>
  </borders>
  <cellStyleXfs count="54">
    <xf numFmtId="0" fontId="0" fillId="0" borderId="0"/>
    <xf numFmtId="0" fontId="1" fillId="0" borderId="0" applyNumberFormat="0" applyFill="0" applyBorder="0" applyAlignment="0" applyProtection="0"/>
    <xf numFmtId="0" fontId="4" fillId="0" borderId="0"/>
    <xf numFmtId="0" fontId="7" fillId="8"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9" fillId="3" borderId="0" applyNumberFormat="0" applyBorder="0" applyAlignment="0" applyProtection="0"/>
    <xf numFmtId="0" fontId="5" fillId="32" borderId="5" applyNumberFormat="0" applyAlignment="0" applyProtection="0"/>
    <xf numFmtId="0" fontId="10" fillId="33" borderId="6" applyNumberFormat="0" applyProtection="0">
      <alignment vertical="center"/>
    </xf>
    <xf numFmtId="0" fontId="11" fillId="5"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 borderId="0" applyNumberFormat="0" applyBorder="0" applyAlignment="0" applyProtection="0"/>
    <xf numFmtId="0" fontId="6" fillId="0" borderId="0" applyNumberFormat="0" applyFill="0" applyBorder="0" applyAlignment="0" applyProtection="0">
      <alignment vertical="top"/>
      <protection locked="0"/>
    </xf>
    <xf numFmtId="0" fontId="5" fillId="34" borderId="1" applyNumberFormat="0" applyBorder="0" applyAlignment="0" applyProtection="0"/>
    <xf numFmtId="0" fontId="5" fillId="35" borderId="0">
      <alignment vertical="center"/>
    </xf>
    <xf numFmtId="0" fontId="5" fillId="36" borderId="7" applyNumberFormat="0" applyAlignment="0" applyProtection="0"/>
    <xf numFmtId="0" fontId="15" fillId="4" borderId="0" applyNumberFormat="0" applyBorder="0" applyAlignment="0" applyProtection="0"/>
    <xf numFmtId="0" fontId="4" fillId="6" borderId="3" applyNumberFormat="0" applyFont="0" applyAlignment="0" applyProtection="0"/>
    <xf numFmtId="0" fontId="16" fillId="37" borderId="8" applyNumberFormat="0" applyAlignment="0" applyProtection="0"/>
    <xf numFmtId="9" fontId="17" fillId="0" borderId="0" applyFont="0" applyFill="0" applyBorder="0" applyAlignment="0" applyProtection="0"/>
    <xf numFmtId="0" fontId="5" fillId="38" borderId="9" applyNumberFormat="0" applyProtection="0">
      <alignment vertical="center"/>
    </xf>
    <xf numFmtId="0" fontId="16" fillId="39" borderId="0" applyNumberFormat="0" applyBorder="0" applyAlignment="0" applyProtection="0"/>
    <xf numFmtId="0" fontId="18" fillId="0" borderId="0">
      <alignment vertical="center" wrapText="1"/>
    </xf>
    <xf numFmtId="0" fontId="50" fillId="6" borderId="3" applyNumberFormat="0" applyFont="0" applyAlignment="0" applyProtection="0"/>
    <xf numFmtId="0" fontId="51" fillId="0" borderId="22" applyNumberFormat="0" applyFill="0" applyAlignment="0" applyProtection="0"/>
    <xf numFmtId="0" fontId="60" fillId="0" borderId="26" applyNumberFormat="0" applyFill="0" applyAlignment="0" applyProtection="0"/>
    <xf numFmtId="0" fontId="61" fillId="0" borderId="27" applyNumberFormat="0" applyFill="0" applyAlignment="0" applyProtection="0"/>
    <xf numFmtId="0" fontId="62" fillId="0" borderId="28" applyNumberFormat="0" applyFill="0" applyAlignment="0" applyProtection="0"/>
    <xf numFmtId="43" fontId="50" fillId="0" borderId="0" applyFont="0" applyFill="0" applyBorder="0" applyAlignment="0" applyProtection="0"/>
    <xf numFmtId="9" fontId="50" fillId="0" borderId="0" applyFont="0" applyFill="0" applyBorder="0" applyAlignment="0" applyProtection="0"/>
  </cellStyleXfs>
  <cellXfs count="379">
    <xf numFmtId="0" fontId="0" fillId="0" borderId="0" xfId="0"/>
    <xf numFmtId="0" fontId="0" fillId="31" borderId="0" xfId="0" applyFill="1"/>
    <xf numFmtId="0" fontId="3" fillId="31" borderId="0" xfId="0" applyFont="1" applyFill="1"/>
    <xf numFmtId="0" fontId="0" fillId="31" borderId="0" xfId="0" applyFill="1" applyAlignment="1">
      <alignment wrapText="1"/>
    </xf>
    <xf numFmtId="0" fontId="0" fillId="31" borderId="0" xfId="0" applyFill="1" applyAlignment="1">
      <alignment vertical="center" wrapText="1"/>
    </xf>
    <xf numFmtId="0" fontId="0" fillId="31" borderId="11" xfId="0" applyFill="1" applyBorder="1"/>
    <xf numFmtId="0" fontId="28" fillId="31" borderId="0" xfId="0" applyFont="1" applyFill="1"/>
    <xf numFmtId="0" fontId="20" fillId="31" borderId="0" xfId="0" applyFont="1" applyFill="1"/>
    <xf numFmtId="0" fontId="0" fillId="31" borderId="0" xfId="0" applyFill="1" applyAlignment="1">
      <alignment vertical="top" wrapText="1"/>
    </xf>
    <xf numFmtId="0" fontId="6" fillId="31" borderId="0" xfId="36" applyFill="1" applyAlignment="1" applyProtection="1"/>
    <xf numFmtId="0" fontId="36" fillId="31" borderId="0" xfId="0" applyFont="1" applyFill="1"/>
    <xf numFmtId="0" fontId="37" fillId="31" borderId="0" xfId="0" applyFont="1" applyFill="1"/>
    <xf numFmtId="0" fontId="23" fillId="31" borderId="0" xfId="0" applyFont="1" applyFill="1"/>
    <xf numFmtId="0" fontId="23" fillId="31" borderId="0" xfId="0" applyFont="1" applyFill="1" applyAlignment="1">
      <alignment wrapText="1"/>
    </xf>
    <xf numFmtId="0" fontId="24" fillId="31" borderId="0" xfId="0" applyFont="1" applyFill="1"/>
    <xf numFmtId="0" fontId="24" fillId="31" borderId="0" xfId="0" applyFont="1" applyFill="1" applyAlignment="1">
      <alignment vertical="top"/>
    </xf>
    <xf numFmtId="0" fontId="0" fillId="31" borderId="13" xfId="0" applyFill="1" applyBorder="1"/>
    <xf numFmtId="0" fontId="39" fillId="31" borderId="0" xfId="0" applyFont="1" applyFill="1"/>
    <xf numFmtId="0" fontId="0" fillId="0" borderId="11" xfId="0" applyBorder="1"/>
    <xf numFmtId="0" fontId="0" fillId="31" borderId="16" xfId="0" applyFill="1" applyBorder="1" applyAlignment="1">
      <alignment horizontal="center"/>
    </xf>
    <xf numFmtId="0" fontId="0" fillId="31" borderId="12" xfId="0" applyFill="1" applyBorder="1" applyAlignment="1">
      <alignment horizontal="center"/>
    </xf>
    <xf numFmtId="0" fontId="0" fillId="31" borderId="0" xfId="0" applyFill="1" applyAlignment="1">
      <alignment horizontal="center"/>
    </xf>
    <xf numFmtId="0" fontId="2" fillId="0" borderId="0" xfId="0" applyFont="1"/>
    <xf numFmtId="0" fontId="20" fillId="0" borderId="0" xfId="0" applyFont="1"/>
    <xf numFmtId="0" fontId="27" fillId="42" borderId="0" xfId="0" applyFont="1" applyFill="1" applyAlignment="1">
      <alignment wrapText="1"/>
    </xf>
    <xf numFmtId="0" fontId="0" fillId="0" borderId="0" xfId="0" applyAlignment="1">
      <alignment wrapText="1"/>
    </xf>
    <xf numFmtId="0" fontId="40" fillId="0" borderId="0" xfId="0" applyFont="1"/>
    <xf numFmtId="0" fontId="0" fillId="0" borderId="13" xfId="0" applyBorder="1"/>
    <xf numFmtId="0" fontId="31" fillId="31" borderId="0" xfId="0" applyFont="1" applyFill="1" applyAlignment="1">
      <alignment horizontal="center" wrapText="1"/>
    </xf>
    <xf numFmtId="0" fontId="0" fillId="31" borderId="20" xfId="0" applyFill="1" applyBorder="1"/>
    <xf numFmtId="0" fontId="0" fillId="31" borderId="21" xfId="0" applyFill="1" applyBorder="1"/>
    <xf numFmtId="0" fontId="20" fillId="31" borderId="4" xfId="0" applyFont="1" applyFill="1" applyBorder="1" applyAlignment="1">
      <alignment vertical="center" wrapText="1"/>
    </xf>
    <xf numFmtId="0" fontId="41" fillId="31" borderId="0" xfId="0" applyFont="1" applyFill="1"/>
    <xf numFmtId="0" fontId="0" fillId="31" borderId="11" xfId="0" applyFill="1" applyBorder="1" applyAlignment="1">
      <alignment vertical="top"/>
    </xf>
    <xf numFmtId="0" fontId="30" fillId="31" borderId="0" xfId="0" applyFont="1" applyFill="1" applyAlignment="1">
      <alignment vertical="top" wrapText="1"/>
    </xf>
    <xf numFmtId="0" fontId="0" fillId="31" borderId="11" xfId="0" applyFill="1" applyBorder="1" applyAlignment="1">
      <alignment wrapText="1"/>
    </xf>
    <xf numFmtId="0" fontId="45" fillId="31" borderId="0" xfId="0" applyFont="1" applyFill="1"/>
    <xf numFmtId="0" fontId="44" fillId="43" borderId="0" xfId="0" applyFont="1" applyFill="1" applyAlignment="1">
      <alignment horizontal="center" vertical="center"/>
    </xf>
    <xf numFmtId="0" fontId="48" fillId="31" borderId="0" xfId="0" applyFont="1" applyFill="1"/>
    <xf numFmtId="166" fontId="0" fillId="31" borderId="11" xfId="0" applyNumberFormat="1" applyFill="1" applyBorder="1"/>
    <xf numFmtId="0" fontId="41" fillId="31" borderId="0" xfId="0" applyFont="1" applyFill="1" applyAlignment="1">
      <alignment vertical="top"/>
    </xf>
    <xf numFmtId="0" fontId="35" fillId="31" borderId="0" xfId="0" applyFont="1" applyFill="1"/>
    <xf numFmtId="0" fontId="0" fillId="31" borderId="0" xfId="0" quotePrefix="1" applyFill="1"/>
    <xf numFmtId="0" fontId="41" fillId="31" borderId="11" xfId="0" applyFont="1" applyFill="1" applyBorder="1"/>
    <xf numFmtId="9" fontId="0" fillId="44" borderId="11" xfId="0" applyNumberFormat="1" applyFill="1" applyBorder="1" applyAlignment="1">
      <alignment horizontal="right"/>
    </xf>
    <xf numFmtId="9" fontId="0" fillId="31" borderId="11" xfId="0" applyNumberFormat="1" applyFill="1" applyBorder="1" applyAlignment="1">
      <alignment horizontal="right"/>
    </xf>
    <xf numFmtId="2" fontId="0" fillId="31" borderId="11" xfId="0" applyNumberFormat="1" applyFill="1" applyBorder="1"/>
    <xf numFmtId="0" fontId="24" fillId="31" borderId="11" xfId="0" applyFont="1" applyFill="1" applyBorder="1" applyAlignment="1">
      <alignment wrapText="1"/>
    </xf>
    <xf numFmtId="9" fontId="0" fillId="44" borderId="11" xfId="0" applyNumberFormat="1" applyFill="1" applyBorder="1" applyAlignment="1">
      <alignment horizontal="right" vertical="center"/>
    </xf>
    <xf numFmtId="9" fontId="0" fillId="31" borderId="20" xfId="0" applyNumberFormat="1" applyFill="1" applyBorder="1" applyAlignment="1">
      <alignment horizontal="right" vertical="center"/>
    </xf>
    <xf numFmtId="9" fontId="0" fillId="31" borderId="11" xfId="0" applyNumberFormat="1" applyFill="1" applyBorder="1" applyAlignment="1">
      <alignment horizontal="right" vertical="center"/>
    </xf>
    <xf numFmtId="0" fontId="0" fillId="31" borderId="0" xfId="0" applyFill="1" applyAlignment="1">
      <alignment vertical="center"/>
    </xf>
    <xf numFmtId="167" fontId="0" fillId="31" borderId="11" xfId="0" applyNumberFormat="1" applyFill="1" applyBorder="1"/>
    <xf numFmtId="165" fontId="0" fillId="31" borderId="11" xfId="0" applyNumberFormat="1" applyFill="1" applyBorder="1"/>
    <xf numFmtId="164" fontId="0" fillId="31" borderId="11" xfId="0" applyNumberFormat="1" applyFill="1" applyBorder="1"/>
    <xf numFmtId="165" fontId="41" fillId="31" borderId="11" xfId="0" applyNumberFormat="1" applyFont="1" applyFill="1" applyBorder="1"/>
    <xf numFmtId="165" fontId="0" fillId="31" borderId="11" xfId="0" applyNumberFormat="1" applyFill="1" applyBorder="1" applyAlignment="1">
      <alignment horizontal="center" vertical="center"/>
    </xf>
    <xf numFmtId="0" fontId="43" fillId="31" borderId="0" xfId="0" applyFont="1" applyFill="1"/>
    <xf numFmtId="0" fontId="20" fillId="31" borderId="13" xfId="0" applyFont="1" applyFill="1" applyBorder="1"/>
    <xf numFmtId="0" fontId="52" fillId="0" borderId="22" xfId="48" applyFont="1"/>
    <xf numFmtId="0" fontId="0" fillId="31" borderId="11" xfId="0" applyFill="1" applyBorder="1" applyAlignment="1">
      <alignment horizontal="center"/>
    </xf>
    <xf numFmtId="164" fontId="51" fillId="0" borderId="4" xfId="48" applyNumberFormat="1" applyBorder="1" applyAlignment="1">
      <alignment horizontal="center"/>
    </xf>
    <xf numFmtId="164" fontId="0" fillId="31" borderId="11" xfId="0" applyNumberFormat="1" applyFill="1" applyBorder="1" applyAlignment="1">
      <alignment horizontal="center"/>
    </xf>
    <xf numFmtId="4" fontId="0" fillId="31" borderId="15" xfId="0" applyNumberFormat="1" applyFill="1" applyBorder="1"/>
    <xf numFmtId="4" fontId="0" fillId="31" borderId="14" xfId="0" applyNumberFormat="1" applyFill="1" applyBorder="1"/>
    <xf numFmtId="4" fontId="0" fillId="0" borderId="15" xfId="0" applyNumberFormat="1" applyBorder="1"/>
    <xf numFmtId="4" fontId="0" fillId="31" borderId="16" xfId="0" applyNumberFormat="1" applyFill="1" applyBorder="1"/>
    <xf numFmtId="4" fontId="0" fillId="31" borderId="18" xfId="0" applyNumberFormat="1" applyFill="1" applyBorder="1"/>
    <xf numFmtId="4" fontId="0" fillId="0" borderId="16" xfId="0" applyNumberFormat="1" applyBorder="1"/>
    <xf numFmtId="4" fontId="20" fillId="31" borderId="15" xfId="0" applyNumberFormat="1" applyFont="1" applyFill="1" applyBorder="1"/>
    <xf numFmtId="4" fontId="41" fillId="31" borderId="16" xfId="0" applyNumberFormat="1" applyFont="1" applyFill="1" applyBorder="1"/>
    <xf numFmtId="0" fontId="0" fillId="45" borderId="24" xfId="0" applyFill="1" applyBorder="1" applyAlignment="1">
      <alignment vertical="top"/>
    </xf>
    <xf numFmtId="0" fontId="0" fillId="45" borderId="0" xfId="0" applyFill="1" applyAlignment="1">
      <alignment vertical="top"/>
    </xf>
    <xf numFmtId="3" fontId="0" fillId="45" borderId="0" xfId="0" applyNumberFormat="1" applyFill="1" applyAlignment="1">
      <alignment vertical="top"/>
    </xf>
    <xf numFmtId="9" fontId="0" fillId="0" borderId="11" xfId="0" applyNumberFormat="1" applyBorder="1" applyAlignment="1">
      <alignment horizontal="right" vertical="center"/>
    </xf>
    <xf numFmtId="0" fontId="27" fillId="43" borderId="24" xfId="0" applyFont="1" applyFill="1" applyBorder="1" applyAlignment="1">
      <alignment horizontal="center" vertical="center" wrapText="1"/>
    </xf>
    <xf numFmtId="0" fontId="27" fillId="42" borderId="0" xfId="0" applyFont="1" applyFill="1" applyAlignment="1">
      <alignment horizontal="center" vertical="center" wrapText="1"/>
    </xf>
    <xf numFmtId="0" fontId="27" fillId="43" borderId="0" xfId="0" applyFont="1" applyFill="1" applyAlignment="1">
      <alignment horizontal="center" vertical="center" wrapText="1"/>
    </xf>
    <xf numFmtId="0" fontId="0" fillId="45" borderId="0" xfId="0" applyFill="1" applyAlignment="1">
      <alignment horizontal="right"/>
    </xf>
    <xf numFmtId="0" fontId="0" fillId="45" borderId="0" xfId="0" applyFill="1"/>
    <xf numFmtId="2" fontId="0" fillId="45" borderId="25" xfId="0" applyNumberFormat="1" applyFill="1" applyBorder="1"/>
    <xf numFmtId="0" fontId="0" fillId="0" borderId="16" xfId="0" applyBorder="1" applyAlignment="1">
      <alignment horizontal="center"/>
    </xf>
    <xf numFmtId="4" fontId="20" fillId="31" borderId="14" xfId="0" applyNumberFormat="1" applyFont="1" applyFill="1" applyBorder="1"/>
    <xf numFmtId="4" fontId="0" fillId="0" borderId="17" xfId="0" applyNumberFormat="1" applyBorder="1"/>
    <xf numFmtId="0" fontId="0" fillId="0" borderId="21" xfId="0" applyBorder="1"/>
    <xf numFmtId="0" fontId="2" fillId="31" borderId="23" xfId="0" applyFont="1" applyFill="1" applyBorder="1"/>
    <xf numFmtId="0" fontId="0" fillId="31" borderId="24" xfId="0" applyFill="1" applyBorder="1"/>
    <xf numFmtId="0" fontId="0" fillId="31" borderId="16" xfId="0" applyFill="1" applyBorder="1"/>
    <xf numFmtId="0" fontId="0" fillId="31" borderId="10" xfId="0" applyFill="1" applyBorder="1" applyAlignment="1">
      <alignment wrapText="1"/>
    </xf>
    <xf numFmtId="168" fontId="0" fillId="31" borderId="11" xfId="0" applyNumberFormat="1" applyFill="1" applyBorder="1"/>
    <xf numFmtId="0" fontId="0" fillId="0" borderId="11" xfId="0" applyBorder="1" applyAlignment="1">
      <alignment wrapText="1"/>
    </xf>
    <xf numFmtId="0" fontId="20" fillId="31" borderId="11" xfId="0" applyFont="1" applyFill="1" applyBorder="1" applyAlignment="1">
      <alignment wrapText="1"/>
    </xf>
    <xf numFmtId="0" fontId="20" fillId="0" borderId="11" xfId="0" applyFont="1" applyBorder="1" applyAlignment="1">
      <alignment wrapText="1"/>
    </xf>
    <xf numFmtId="4" fontId="0" fillId="31" borderId="11" xfId="0" applyNumberFormat="1" applyFill="1" applyBorder="1" applyAlignment="1">
      <alignment vertical="top"/>
    </xf>
    <xf numFmtId="0" fontId="0" fillId="44" borderId="29" xfId="0" applyFill="1" applyBorder="1" applyAlignment="1">
      <alignment horizontal="left"/>
    </xf>
    <xf numFmtId="0" fontId="0" fillId="44" borderId="33" xfId="0" applyFill="1" applyBorder="1" applyAlignment="1">
      <alignment horizontal="left"/>
    </xf>
    <xf numFmtId="0" fontId="63" fillId="31" borderId="10" xfId="0" applyFont="1" applyFill="1" applyBorder="1" applyAlignment="1">
      <alignment horizontal="left" vertical="center"/>
    </xf>
    <xf numFmtId="0" fontId="20" fillId="31" borderId="37" xfId="0" applyFont="1" applyFill="1" applyBorder="1" applyAlignment="1">
      <alignment vertical="center" wrapText="1"/>
    </xf>
    <xf numFmtId="0" fontId="20" fillId="0" borderId="21" xfId="0" applyFont="1" applyBorder="1" applyAlignment="1">
      <alignment wrapText="1"/>
    </xf>
    <xf numFmtId="0" fontId="0" fillId="31" borderId="21" xfId="0" applyFill="1" applyBorder="1" applyAlignment="1">
      <alignment wrapText="1"/>
    </xf>
    <xf numFmtId="0" fontId="0" fillId="31" borderId="38" xfId="0" applyFill="1" applyBorder="1" applyAlignment="1">
      <alignment horizontal="center"/>
    </xf>
    <xf numFmtId="4" fontId="0" fillId="31" borderId="39" xfId="0" applyNumberFormat="1" applyFill="1" applyBorder="1"/>
    <xf numFmtId="4" fontId="0" fillId="31" borderId="38" xfId="0" applyNumberFormat="1" applyFill="1" applyBorder="1"/>
    <xf numFmtId="0" fontId="0" fillId="31" borderId="40" xfId="0" applyFill="1" applyBorder="1"/>
    <xf numFmtId="0" fontId="41" fillId="0" borderId="11" xfId="0" applyFont="1" applyBorder="1" applyAlignment="1">
      <alignment wrapText="1"/>
    </xf>
    <xf numFmtId="0" fontId="41" fillId="31" borderId="11" xfId="0" applyFont="1" applyFill="1" applyBorder="1" applyAlignment="1">
      <alignment wrapText="1"/>
    </xf>
    <xf numFmtId="0" fontId="0" fillId="31" borderId="21" xfId="0" applyFill="1" applyBorder="1" applyAlignment="1">
      <alignment vertical="top"/>
    </xf>
    <xf numFmtId="167" fontId="0" fillId="31" borderId="21" xfId="0" applyNumberFormat="1" applyFill="1" applyBorder="1"/>
    <xf numFmtId="164" fontId="0" fillId="31" borderId="21" xfId="0" applyNumberFormat="1" applyFill="1" applyBorder="1"/>
    <xf numFmtId="0" fontId="0" fillId="31" borderId="23" xfId="0" applyFill="1" applyBorder="1" applyAlignment="1">
      <alignment vertical="center"/>
    </xf>
    <xf numFmtId="0" fontId="0" fillId="0" borderId="0" xfId="0" applyAlignment="1">
      <alignment vertical="center"/>
    </xf>
    <xf numFmtId="0" fontId="0" fillId="0" borderId="21" xfId="0" applyBorder="1" applyAlignment="1">
      <alignment horizontal="center"/>
    </xf>
    <xf numFmtId="0" fontId="0" fillId="31" borderId="23" xfId="0" applyFill="1" applyBorder="1" applyAlignment="1">
      <alignment vertical="top"/>
    </xf>
    <xf numFmtId="2" fontId="0" fillId="31" borderId="21" xfId="0" applyNumberFormat="1" applyFill="1" applyBorder="1"/>
    <xf numFmtId="0" fontId="64" fillId="31" borderId="0" xfId="0" applyFont="1" applyFill="1"/>
    <xf numFmtId="0" fontId="36" fillId="31" borderId="0" xfId="0" applyFont="1" applyFill="1" applyAlignment="1">
      <alignment vertical="center"/>
    </xf>
    <xf numFmtId="0" fontId="0" fillId="31" borderId="13" xfId="0" applyFill="1" applyBorder="1" applyAlignment="1">
      <alignment vertical="top"/>
    </xf>
    <xf numFmtId="0" fontId="41" fillId="31" borderId="13" xfId="0" applyFont="1" applyFill="1" applyBorder="1" applyAlignment="1">
      <alignment vertical="top"/>
    </xf>
    <xf numFmtId="0" fontId="41" fillId="31" borderId="12" xfId="0" applyFont="1" applyFill="1" applyBorder="1" applyAlignment="1">
      <alignment vertical="top" wrapText="1"/>
    </xf>
    <xf numFmtId="0" fontId="41" fillId="31" borderId="40" xfId="0" applyFont="1" applyFill="1" applyBorder="1" applyAlignment="1">
      <alignment vertical="top"/>
    </xf>
    <xf numFmtId="0" fontId="0" fillId="31" borderId="13" xfId="0" applyFill="1" applyBorder="1" applyAlignment="1">
      <alignment vertical="center"/>
    </xf>
    <xf numFmtId="0" fontId="0" fillId="0" borderId="13" xfId="0" applyBorder="1" applyAlignment="1">
      <alignment vertical="center"/>
    </xf>
    <xf numFmtId="2" fontId="41" fillId="31" borderId="12" xfId="0" applyNumberFormat="1" applyFont="1" applyFill="1" applyBorder="1" applyAlignment="1">
      <alignment vertical="center"/>
    </xf>
    <xf numFmtId="2" fontId="0" fillId="31" borderId="12" xfId="0" applyNumberFormat="1" applyFill="1" applyBorder="1" applyAlignment="1">
      <alignment vertical="center"/>
    </xf>
    <xf numFmtId="2" fontId="20" fillId="31" borderId="12" xfId="0" applyNumberFormat="1" applyFont="1" applyFill="1" applyBorder="1" applyAlignment="1">
      <alignment vertical="center" wrapText="1"/>
    </xf>
    <xf numFmtId="0" fontId="0" fillId="31" borderId="11" xfId="0" applyFill="1" applyBorder="1" applyAlignment="1">
      <alignment vertical="center" wrapText="1"/>
    </xf>
    <xf numFmtId="9" fontId="20" fillId="31" borderId="11" xfId="0" applyNumberFormat="1" applyFont="1" applyFill="1" applyBorder="1" applyAlignment="1">
      <alignment vertical="center" wrapText="1"/>
    </xf>
    <xf numFmtId="0" fontId="24" fillId="31" borderId="11" xfId="0" applyFont="1" applyFill="1" applyBorder="1" applyAlignment="1">
      <alignment vertical="center" wrapText="1"/>
    </xf>
    <xf numFmtId="0" fontId="22" fillId="31" borderId="19" xfId="36" applyFont="1" applyFill="1" applyBorder="1" applyAlignment="1" applyProtection="1">
      <alignment vertical="center" wrapText="1"/>
    </xf>
    <xf numFmtId="0" fontId="22" fillId="31" borderId="33" xfId="36" applyFont="1" applyFill="1" applyBorder="1" applyAlignment="1" applyProtection="1">
      <alignment vertical="center" wrapText="1"/>
    </xf>
    <xf numFmtId="0" fontId="65" fillId="31" borderId="26" xfId="49" applyFont="1" applyFill="1"/>
    <xf numFmtId="0" fontId="66" fillId="31" borderId="27" xfId="50" applyFont="1" applyFill="1" applyAlignment="1">
      <alignment horizontal="left"/>
    </xf>
    <xf numFmtId="0" fontId="22" fillId="31" borderId="11" xfId="36" applyFont="1" applyFill="1" applyBorder="1" applyAlignment="1" applyProtection="1"/>
    <xf numFmtId="0" fontId="66" fillId="31" borderId="27" xfId="50" applyFont="1" applyFill="1" applyAlignment="1">
      <alignment horizontal="left" vertical="top" wrapText="1"/>
    </xf>
    <xf numFmtId="0" fontId="0" fillId="41" borderId="3" xfId="47" applyFont="1" applyFill="1" applyAlignment="1" applyProtection="1">
      <alignment horizontal="center" vertical="center"/>
      <protection locked="0"/>
    </xf>
    <xf numFmtId="0" fontId="67" fillId="31" borderId="28" xfId="51" applyFont="1" applyFill="1" applyAlignment="1">
      <alignment horizontal="left" vertical="top"/>
    </xf>
    <xf numFmtId="0" fontId="65" fillId="31" borderId="26" xfId="49" applyFont="1" applyFill="1" applyAlignment="1">
      <alignment vertical="top"/>
    </xf>
    <xf numFmtId="0" fontId="66" fillId="31" borderId="27" xfId="50" applyFont="1" applyFill="1" applyAlignment="1">
      <alignment vertical="top"/>
    </xf>
    <xf numFmtId="0" fontId="32" fillId="31" borderId="0" xfId="0" applyFont="1" applyFill="1" applyAlignment="1">
      <alignment horizontal="left" vertical="top" wrapText="1"/>
    </xf>
    <xf numFmtId="0" fontId="22" fillId="31" borderId="0" xfId="36" applyFont="1" applyFill="1" applyAlignment="1" applyProtection="1">
      <alignment horizontal="left" vertical="top" wrapText="1"/>
    </xf>
    <xf numFmtId="0" fontId="0" fillId="31" borderId="11" xfId="0" applyFill="1" applyBorder="1" applyAlignment="1">
      <alignment horizontal="center" vertical="center"/>
    </xf>
    <xf numFmtId="0" fontId="0" fillId="31" borderId="0" xfId="0" applyFill="1" applyAlignment="1">
      <alignment horizontal="center" vertical="center"/>
    </xf>
    <xf numFmtId="0" fontId="32" fillId="31" borderId="0" xfId="0" applyFont="1" applyFill="1" applyAlignment="1">
      <alignment horizontal="left" vertical="center" wrapText="1"/>
    </xf>
    <xf numFmtId="0" fontId="22" fillId="31" borderId="0" xfId="36" applyFont="1" applyFill="1" applyAlignment="1" applyProtection="1">
      <alignment horizontal="left" vertical="center" wrapText="1"/>
    </xf>
    <xf numFmtId="9" fontId="0" fillId="31" borderId="11" xfId="53" applyFont="1" applyFill="1" applyBorder="1" applyAlignment="1">
      <alignment horizontal="center" vertical="center"/>
    </xf>
    <xf numFmtId="171" fontId="32" fillId="31" borderId="0" xfId="0" applyNumberFormat="1" applyFont="1" applyFill="1" applyAlignment="1">
      <alignment horizontal="left" vertical="top" wrapText="1"/>
    </xf>
    <xf numFmtId="3" fontId="41" fillId="0" borderId="11" xfId="0" applyNumberFormat="1" applyFont="1" applyBorder="1" applyAlignment="1">
      <alignment vertical="top"/>
    </xf>
    <xf numFmtId="0" fontId="0" fillId="31" borderId="12" xfId="0" applyFill="1" applyBorder="1" applyAlignment="1">
      <alignment vertical="top" wrapText="1"/>
    </xf>
    <xf numFmtId="3" fontId="41" fillId="0" borderId="21" xfId="0" applyNumberFormat="1" applyFont="1" applyBorder="1" applyAlignment="1">
      <alignment vertical="top"/>
    </xf>
    <xf numFmtId="3" fontId="41" fillId="31" borderId="11" xfId="0" applyNumberFormat="1" applyFont="1" applyFill="1" applyBorder="1" applyAlignment="1">
      <alignment vertical="top"/>
    </xf>
    <xf numFmtId="0" fontId="30" fillId="0" borderId="0" xfId="0" applyFont="1" applyAlignment="1">
      <alignment vertical="top" wrapText="1"/>
    </xf>
    <xf numFmtId="2" fontId="0" fillId="31" borderId="11" xfId="0" applyNumberFormat="1" applyFill="1" applyBorder="1" applyAlignment="1">
      <alignment horizontal="center" vertical="center"/>
    </xf>
    <xf numFmtId="164" fontId="0" fillId="31" borderId="21" xfId="0" applyNumberFormat="1" applyFill="1" applyBorder="1" applyAlignment="1">
      <alignment horizontal="center"/>
    </xf>
    <xf numFmtId="0" fontId="20" fillId="31" borderId="0" xfId="0" applyFont="1" applyFill="1" applyAlignment="1">
      <alignment wrapText="1"/>
    </xf>
    <xf numFmtId="168" fontId="0" fillId="31" borderId="21" xfId="0" applyNumberFormat="1" applyFill="1" applyBorder="1"/>
    <xf numFmtId="0" fontId="0" fillId="0" borderId="21" xfId="0" applyBorder="1" applyAlignment="1">
      <alignment horizontal="center" vertical="center"/>
    </xf>
    <xf numFmtId="164" fontId="0" fillId="31" borderId="0" xfId="0" applyNumberFormat="1" applyFill="1"/>
    <xf numFmtId="0" fontId="0" fillId="31" borderId="0" xfId="0" applyFill="1" applyAlignment="1">
      <alignment vertical="top"/>
    </xf>
    <xf numFmtId="4" fontId="0" fillId="31" borderId="0" xfId="0" applyNumberFormat="1" applyFill="1" applyAlignment="1">
      <alignment vertical="top"/>
    </xf>
    <xf numFmtId="43" fontId="0" fillId="31" borderId="11" xfId="52" applyFont="1" applyFill="1" applyBorder="1"/>
    <xf numFmtId="0" fontId="0" fillId="31" borderId="20" xfId="0" applyFill="1" applyBorder="1" applyAlignment="1">
      <alignment vertical="center"/>
    </xf>
    <xf numFmtId="169" fontId="0" fillId="31" borderId="11" xfId="0" applyNumberFormat="1" applyFill="1" applyBorder="1" applyAlignment="1">
      <alignment vertical="top"/>
    </xf>
    <xf numFmtId="0" fontId="0" fillId="31" borderId="21" xfId="0" applyFill="1" applyBorder="1" applyAlignment="1">
      <alignment vertical="center"/>
    </xf>
    <xf numFmtId="173" fontId="0" fillId="31" borderId="11" xfId="52" applyNumberFormat="1" applyFont="1" applyFill="1" applyBorder="1"/>
    <xf numFmtId="0" fontId="41" fillId="31" borderId="13" xfId="0" applyFont="1" applyFill="1" applyBorder="1" applyAlignment="1">
      <alignment vertical="top" wrapText="1"/>
    </xf>
    <xf numFmtId="3" fontId="0" fillId="31" borderId="11" xfId="0" applyNumberFormat="1" applyFill="1" applyBorder="1" applyAlignment="1">
      <alignment horizontal="center"/>
    </xf>
    <xf numFmtId="0" fontId="20" fillId="31" borderId="35" xfId="0" applyFont="1" applyFill="1" applyBorder="1" applyAlignment="1">
      <alignment vertical="center" wrapText="1"/>
    </xf>
    <xf numFmtId="0" fontId="20" fillId="31" borderId="34" xfId="0" applyFont="1" applyFill="1" applyBorder="1" applyAlignment="1">
      <alignment vertical="center" wrapText="1"/>
    </xf>
    <xf numFmtId="0" fontId="20" fillId="31" borderId="0" xfId="0" applyFont="1" applyFill="1" applyAlignment="1">
      <alignment horizontal="left"/>
    </xf>
    <xf numFmtId="0" fontId="24" fillId="31" borderId="0" xfId="0" applyFont="1" applyFill="1" applyAlignment="1">
      <alignment horizontal="left" vertical="center"/>
    </xf>
    <xf numFmtId="10" fontId="0" fillId="31" borderId="11" xfId="53" applyNumberFormat="1" applyFont="1" applyFill="1" applyBorder="1" applyAlignment="1">
      <alignment horizontal="center" vertical="center"/>
    </xf>
    <xf numFmtId="0" fontId="41" fillId="0" borderId="13" xfId="0" applyFont="1" applyBorder="1" applyAlignment="1">
      <alignment vertical="top"/>
    </xf>
    <xf numFmtId="0" fontId="0" fillId="31" borderId="42" xfId="0" applyFill="1" applyBorder="1" applyAlignment="1">
      <alignment vertical="top"/>
    </xf>
    <xf numFmtId="3" fontId="0" fillId="0" borderId="42" xfId="0" applyNumberFormat="1" applyBorder="1" applyAlignment="1">
      <alignment vertical="top"/>
    </xf>
    <xf numFmtId="3" fontId="41" fillId="0" borderId="42" xfId="0" applyNumberFormat="1" applyFont="1" applyBorder="1" applyAlignment="1">
      <alignment vertical="top"/>
    </xf>
    <xf numFmtId="0" fontId="0" fillId="31" borderId="12" xfId="0" applyFill="1" applyBorder="1" applyAlignment="1">
      <alignment vertical="top"/>
    </xf>
    <xf numFmtId="3" fontId="41" fillId="0" borderId="12" xfId="0" applyNumberFormat="1" applyFont="1" applyBorder="1" applyAlignment="1">
      <alignment vertical="top"/>
    </xf>
    <xf numFmtId="3" fontId="0" fillId="0" borderId="12" xfId="0" applyNumberFormat="1" applyBorder="1" applyAlignment="1">
      <alignment vertical="top"/>
    </xf>
    <xf numFmtId="0" fontId="0" fillId="0" borderId="0" xfId="0" applyAlignment="1">
      <alignment horizontal="left" vertical="center" wrapText="1"/>
    </xf>
    <xf numFmtId="9" fontId="0" fillId="0" borderId="12" xfId="0" applyNumberFormat="1" applyBorder="1" applyAlignment="1">
      <alignment horizontal="right" vertical="center"/>
    </xf>
    <xf numFmtId="0" fontId="0" fillId="31" borderId="13" xfId="0" applyFill="1" applyBorder="1" applyAlignment="1">
      <alignment vertical="center" wrapText="1"/>
    </xf>
    <xf numFmtId="0" fontId="0" fillId="31" borderId="20" xfId="0" applyFill="1" applyBorder="1" applyAlignment="1">
      <alignment vertical="center" wrapText="1"/>
    </xf>
    <xf numFmtId="2" fontId="0" fillId="0" borderId="21" xfId="0" applyNumberFormat="1" applyBorder="1" applyAlignment="1">
      <alignment horizontal="center" vertical="center"/>
    </xf>
    <xf numFmtId="0" fontId="0" fillId="31" borderId="21" xfId="0" applyFill="1" applyBorder="1" applyAlignment="1">
      <alignment horizontal="center" vertical="center"/>
    </xf>
    <xf numFmtId="0" fontId="45" fillId="31" borderId="24" xfId="0" applyFont="1" applyFill="1" applyBorder="1"/>
    <xf numFmtId="2" fontId="0" fillId="31" borderId="0" xfId="0" applyNumberFormat="1" applyFill="1" applyAlignment="1">
      <alignment horizontal="center"/>
    </xf>
    <xf numFmtId="3" fontId="0" fillId="31" borderId="11" xfId="0" applyNumberFormat="1" applyFill="1" applyBorder="1"/>
    <xf numFmtId="3" fontId="0" fillId="31" borderId="21" xfId="0" applyNumberFormat="1" applyFill="1" applyBorder="1"/>
    <xf numFmtId="9" fontId="0" fillId="31" borderId="21" xfId="53" applyFont="1" applyFill="1" applyBorder="1" applyAlignment="1">
      <alignment horizontal="center" vertical="center"/>
    </xf>
    <xf numFmtId="165" fontId="0" fillId="31" borderId="21" xfId="0" applyNumberFormat="1" applyFill="1" applyBorder="1"/>
    <xf numFmtId="4" fontId="41" fillId="0" borderId="18" xfId="0" applyNumberFormat="1" applyFont="1" applyBorder="1" applyAlignment="1">
      <alignment horizontal="right"/>
    </xf>
    <xf numFmtId="4" fontId="0" fillId="0" borderId="14" xfId="0" applyNumberFormat="1" applyBorder="1"/>
    <xf numFmtId="0" fontId="0" fillId="0" borderId="12" xfId="0" applyBorder="1" applyAlignment="1">
      <alignment horizontal="center"/>
    </xf>
    <xf numFmtId="4" fontId="0" fillId="0" borderId="18" xfId="0" applyNumberFormat="1" applyBorder="1"/>
    <xf numFmtId="0" fontId="0" fillId="0" borderId="20" xfId="0" applyBorder="1"/>
    <xf numFmtId="174" fontId="0" fillId="31" borderId="21" xfId="0" applyNumberFormat="1" applyFill="1" applyBorder="1" applyAlignment="1">
      <alignment vertical="top"/>
    </xf>
    <xf numFmtId="0" fontId="0" fillId="31" borderId="21" xfId="0" applyFill="1" applyBorder="1" applyAlignment="1">
      <alignment vertical="center" wrapText="1"/>
    </xf>
    <xf numFmtId="4" fontId="0" fillId="31" borderId="21" xfId="0" applyNumberFormat="1" applyFill="1" applyBorder="1" applyAlignment="1">
      <alignment vertical="center"/>
    </xf>
    <xf numFmtId="169" fontId="0" fillId="31" borderId="21" xfId="0" applyNumberFormat="1" applyFill="1" applyBorder="1" applyAlignment="1">
      <alignment vertical="center"/>
    </xf>
    <xf numFmtId="2" fontId="0" fillId="0" borderId="11" xfId="0" applyNumberFormat="1" applyBorder="1"/>
    <xf numFmtId="2" fontId="51" fillId="31" borderId="4" xfId="48" applyNumberFormat="1" applyFill="1" applyBorder="1"/>
    <xf numFmtId="0" fontId="51" fillId="31" borderId="0" xfId="48" applyFill="1" applyBorder="1"/>
    <xf numFmtId="0" fontId="57" fillId="31" borderId="0" xfId="48" applyFont="1" applyFill="1" applyBorder="1"/>
    <xf numFmtId="0" fontId="0" fillId="31" borderId="42" xfId="0" applyFill="1" applyBorder="1"/>
    <xf numFmtId="164" fontId="0" fillId="31" borderId="42" xfId="0" applyNumberFormat="1" applyFill="1" applyBorder="1" applyAlignment="1">
      <alignment horizontal="center"/>
    </xf>
    <xf numFmtId="0" fontId="52" fillId="0" borderId="41" xfId="48" applyFont="1" applyBorder="1"/>
    <xf numFmtId="164" fontId="51" fillId="0" borderId="34" xfId="48" applyNumberFormat="1" applyBorder="1" applyAlignment="1">
      <alignment horizontal="center"/>
    </xf>
    <xf numFmtId="164" fontId="51" fillId="0" borderId="37" xfId="48" applyNumberFormat="1" applyBorder="1" applyAlignment="1">
      <alignment horizontal="center"/>
    </xf>
    <xf numFmtId="0" fontId="0" fillId="31" borderId="34" xfId="0" applyFill="1" applyBorder="1" applyAlignment="1">
      <alignment vertical="center" wrapText="1"/>
    </xf>
    <xf numFmtId="0" fontId="0" fillId="31" borderId="37" xfId="0" applyFill="1" applyBorder="1" applyAlignment="1">
      <alignment vertical="center" wrapText="1"/>
    </xf>
    <xf numFmtId="0" fontId="0" fillId="31" borderId="35" xfId="0" applyFill="1" applyBorder="1" applyAlignment="1">
      <alignment vertical="center" wrapText="1"/>
    </xf>
    <xf numFmtId="0" fontId="74" fillId="31" borderId="11" xfId="0" applyFont="1" applyFill="1" applyBorder="1"/>
    <xf numFmtId="0" fontId="74" fillId="31" borderId="21" xfId="0" applyFont="1" applyFill="1" applyBorder="1"/>
    <xf numFmtId="1" fontId="0" fillId="31" borderId="11" xfId="0" applyNumberFormat="1" applyFill="1" applyBorder="1"/>
    <xf numFmtId="0" fontId="78" fillId="31" borderId="26" xfId="49" applyFont="1" applyFill="1" applyAlignment="1">
      <alignment horizontal="left"/>
    </xf>
    <xf numFmtId="0" fontId="27" fillId="42" borderId="51" xfId="0" applyFont="1" applyFill="1" applyBorder="1" applyAlignment="1">
      <alignment horizontal="center" vertical="center" wrapText="1"/>
    </xf>
    <xf numFmtId="0" fontId="44" fillId="42" borderId="52" xfId="0" applyFont="1" applyFill="1" applyBorder="1" applyAlignment="1">
      <alignment horizontal="center" vertical="center" wrapText="1"/>
    </xf>
    <xf numFmtId="0" fontId="44" fillId="43" borderId="52" xfId="0" applyFont="1" applyFill="1" applyBorder="1" applyAlignment="1">
      <alignment horizontal="center" vertical="center"/>
    </xf>
    <xf numFmtId="0" fontId="44" fillId="43" borderId="53" xfId="0" applyFont="1" applyFill="1" applyBorder="1" applyAlignment="1">
      <alignment horizontal="center" vertical="center"/>
    </xf>
    <xf numFmtId="0" fontId="44" fillId="43" borderId="51" xfId="0" applyFont="1" applyFill="1" applyBorder="1" applyAlignment="1">
      <alignment horizontal="center" vertical="center"/>
    </xf>
    <xf numFmtId="0" fontId="44" fillId="43" borderId="54" xfId="0" applyFont="1" applyFill="1" applyBorder="1" applyAlignment="1">
      <alignment horizontal="center" vertical="center"/>
    </xf>
    <xf numFmtId="0" fontId="0" fillId="31" borderId="46" xfId="0" applyFill="1" applyBorder="1"/>
    <xf numFmtId="0" fontId="68" fillId="31" borderId="55" xfId="0" applyFont="1" applyFill="1" applyBorder="1" applyAlignment="1">
      <alignment horizontal="left" vertical="top" wrapText="1"/>
    </xf>
    <xf numFmtId="0" fontId="24" fillId="31" borderId="55" xfId="0" applyFont="1" applyFill="1" applyBorder="1" applyAlignment="1">
      <alignment horizontal="left" vertical="top" indent="1"/>
    </xf>
    <xf numFmtId="0" fontId="20" fillId="31" borderId="55" xfId="0" applyFont="1" applyFill="1" applyBorder="1" applyAlignment="1">
      <alignment horizontal="center" vertical="top" wrapText="1"/>
    </xf>
    <xf numFmtId="0" fontId="24" fillId="31" borderId="55" xfId="0" applyFont="1" applyFill="1" applyBorder="1" applyAlignment="1">
      <alignment horizontal="left" vertical="top" wrapText="1" indent="1"/>
    </xf>
    <xf numFmtId="0" fontId="68" fillId="0" borderId="55" xfId="0" applyFont="1" applyBorder="1" applyAlignment="1">
      <alignment horizontal="left" vertical="top" wrapText="1"/>
    </xf>
    <xf numFmtId="0" fontId="24" fillId="0" borderId="55" xfId="0" applyFont="1" applyBorder="1" applyAlignment="1">
      <alignment horizontal="left" vertical="top"/>
    </xf>
    <xf numFmtId="0" fontId="24" fillId="0" borderId="55" xfId="0" applyFont="1" applyBorder="1" applyAlignment="1">
      <alignment horizontal="left" vertical="top" wrapText="1"/>
    </xf>
    <xf numFmtId="9" fontId="26" fillId="40" borderId="55" xfId="0" applyNumberFormat="1" applyFont="1" applyFill="1" applyBorder="1" applyAlignment="1">
      <alignment horizontal="right" vertical="top" indent="1" shrinkToFit="1"/>
    </xf>
    <xf numFmtId="9" fontId="26" fillId="40" borderId="55" xfId="0" applyNumberFormat="1" applyFont="1" applyFill="1" applyBorder="1" applyAlignment="1">
      <alignment horizontal="right" vertical="top" shrinkToFit="1"/>
    </xf>
    <xf numFmtId="165" fontId="26" fillId="0" borderId="55" xfId="0" applyNumberFormat="1" applyFont="1" applyBorder="1" applyAlignment="1">
      <alignment horizontal="right" vertical="top" shrinkToFit="1"/>
    </xf>
    <xf numFmtId="165" fontId="26" fillId="40" borderId="55" xfId="0" applyNumberFormat="1" applyFont="1" applyFill="1" applyBorder="1" applyAlignment="1">
      <alignment horizontal="right" vertical="top" shrinkToFit="1"/>
    </xf>
    <xf numFmtId="165" fontId="26" fillId="0" borderId="55" xfId="0" applyNumberFormat="1" applyFont="1" applyBorder="1" applyAlignment="1">
      <alignment horizontal="right" vertical="top" indent="1" shrinkToFit="1"/>
    </xf>
    <xf numFmtId="164" fontId="32" fillId="31" borderId="55" xfId="0" applyNumberFormat="1" applyFont="1" applyFill="1" applyBorder="1" applyAlignment="1">
      <alignment horizontal="right" vertical="center" shrinkToFit="1"/>
    </xf>
    <xf numFmtId="165" fontId="32" fillId="31" borderId="55" xfId="0" applyNumberFormat="1" applyFont="1" applyFill="1" applyBorder="1" applyAlignment="1">
      <alignment horizontal="right" vertical="center" shrinkToFit="1"/>
    </xf>
    <xf numFmtId="3" fontId="32" fillId="31" borderId="55" xfId="0" applyNumberFormat="1" applyFont="1" applyFill="1" applyBorder="1" applyAlignment="1">
      <alignment horizontal="right" vertical="center" shrinkToFit="1"/>
    </xf>
    <xf numFmtId="169" fontId="32" fillId="31" borderId="55" xfId="0" applyNumberFormat="1" applyFont="1" applyFill="1" applyBorder="1" applyAlignment="1">
      <alignment horizontal="right" vertical="center" shrinkToFit="1"/>
    </xf>
    <xf numFmtId="170" fontId="32" fillId="31" borderId="55" xfId="0" applyNumberFormat="1" applyFont="1" applyFill="1" applyBorder="1" applyAlignment="1">
      <alignment horizontal="right" vertical="center" shrinkToFit="1"/>
    </xf>
    <xf numFmtId="0" fontId="27" fillId="43" borderId="57" xfId="0" applyFont="1" applyFill="1" applyBorder="1" applyAlignment="1">
      <alignment horizontal="center" vertical="center" wrapText="1"/>
    </xf>
    <xf numFmtId="0" fontId="27" fillId="42" borderId="58" xfId="0" applyFont="1" applyFill="1" applyBorder="1" applyAlignment="1">
      <alignment horizontal="center" vertical="center" wrapText="1"/>
    </xf>
    <xf numFmtId="0" fontId="44" fillId="43" borderId="59" xfId="0" applyFont="1" applyFill="1" applyBorder="1" applyAlignment="1">
      <alignment horizontal="center" vertical="center" wrapText="1"/>
    </xf>
    <xf numFmtId="0" fontId="27" fillId="43" borderId="60" xfId="0" applyFont="1" applyFill="1" applyBorder="1" applyAlignment="1">
      <alignment horizontal="center" vertical="center" wrapText="1"/>
    </xf>
    <xf numFmtId="0" fontId="27" fillId="42" borderId="60" xfId="0" applyFont="1" applyFill="1" applyBorder="1" applyAlignment="1">
      <alignment horizontal="center" vertical="center" wrapText="1"/>
    </xf>
    <xf numFmtId="0" fontId="27" fillId="43" borderId="58" xfId="0" applyFont="1" applyFill="1" applyBorder="1" applyAlignment="1">
      <alignment horizontal="center" vertical="center" wrapText="1"/>
    </xf>
    <xf numFmtId="0" fontId="27" fillId="42" borderId="61" xfId="0" applyFont="1" applyFill="1" applyBorder="1" applyAlignment="1">
      <alignment horizontal="center" vertical="center" wrapText="1"/>
    </xf>
    <xf numFmtId="0" fontId="38" fillId="44" borderId="37" xfId="0" applyFont="1" applyFill="1" applyBorder="1" applyAlignment="1">
      <alignment vertical="center" wrapText="1"/>
    </xf>
    <xf numFmtId="0" fontId="2" fillId="44" borderId="37" xfId="0" applyFont="1" applyFill="1" applyBorder="1" applyAlignment="1">
      <alignment vertical="center" wrapText="1"/>
    </xf>
    <xf numFmtId="0" fontId="22" fillId="31" borderId="31" xfId="36" applyFont="1" applyFill="1" applyBorder="1" applyAlignment="1" applyProtection="1">
      <alignment vertical="center"/>
    </xf>
    <xf numFmtId="0" fontId="20" fillId="31" borderId="36" xfId="0" applyFont="1" applyFill="1" applyBorder="1" applyAlignment="1">
      <alignment vertical="center" wrapText="1"/>
    </xf>
    <xf numFmtId="0" fontId="20" fillId="0" borderId="32" xfId="0" applyFont="1" applyBorder="1" applyAlignment="1">
      <alignment vertical="center" wrapText="1"/>
    </xf>
    <xf numFmtId="0" fontId="71" fillId="43" borderId="63" xfId="0" applyFont="1" applyFill="1" applyBorder="1" applyAlignment="1">
      <alignment vertical="center" wrapText="1"/>
    </xf>
    <xf numFmtId="0" fontId="27" fillId="43" borderId="64" xfId="0" applyFont="1" applyFill="1" applyBorder="1" applyAlignment="1">
      <alignment vertical="center" wrapText="1"/>
    </xf>
    <xf numFmtId="0" fontId="27" fillId="43" borderId="50" xfId="0" applyFont="1" applyFill="1" applyBorder="1" applyAlignment="1">
      <alignment vertical="center" wrapText="1"/>
    </xf>
    <xf numFmtId="0" fontId="38" fillId="44" borderId="37" xfId="0" applyFont="1" applyFill="1" applyBorder="1" applyAlignment="1">
      <alignment vertical="center"/>
    </xf>
    <xf numFmtId="0" fontId="22" fillId="31" borderId="31" xfId="36" applyFont="1" applyFill="1" applyBorder="1" applyAlignment="1" applyProtection="1">
      <alignment vertical="center" wrapText="1"/>
    </xf>
    <xf numFmtId="0" fontId="20" fillId="0" borderId="36" xfId="0" applyFont="1" applyBorder="1" applyAlignment="1">
      <alignment vertical="center" wrapText="1"/>
    </xf>
    <xf numFmtId="166" fontId="0" fillId="31" borderId="20" xfId="0" applyNumberFormat="1" applyFill="1" applyBorder="1"/>
    <xf numFmtId="0" fontId="27" fillId="43" borderId="65" xfId="0" applyFont="1" applyFill="1" applyBorder="1" applyAlignment="1">
      <alignment horizontal="center" vertical="center"/>
    </xf>
    <xf numFmtId="0" fontId="27" fillId="43" borderId="66" xfId="0" applyFont="1" applyFill="1" applyBorder="1" applyAlignment="1">
      <alignment horizontal="center" vertical="center"/>
    </xf>
    <xf numFmtId="0" fontId="44" fillId="43" borderId="50" xfId="0" applyFont="1" applyFill="1" applyBorder="1"/>
    <xf numFmtId="0" fontId="0" fillId="31" borderId="20" xfId="0" applyFill="1" applyBorder="1" applyAlignment="1">
      <alignment vertical="top"/>
    </xf>
    <xf numFmtId="4" fontId="0" fillId="31" borderId="20" xfId="0" applyNumberFormat="1" applyFill="1" applyBorder="1" applyAlignment="1">
      <alignment vertical="top"/>
    </xf>
    <xf numFmtId="0" fontId="0" fillId="31" borderId="20" xfId="0" applyFill="1" applyBorder="1" applyAlignment="1">
      <alignment wrapText="1"/>
    </xf>
    <xf numFmtId="0" fontId="44" fillId="43" borderId="66" xfId="0" applyFont="1" applyFill="1" applyBorder="1" applyAlignment="1">
      <alignment horizontal="center" vertical="center"/>
    </xf>
    <xf numFmtId="0" fontId="27" fillId="43" borderId="50" xfId="0" applyFont="1" applyFill="1" applyBorder="1" applyAlignment="1">
      <alignment horizontal="center" vertical="center"/>
    </xf>
    <xf numFmtId="0" fontId="0" fillId="31" borderId="20" xfId="0" applyFill="1" applyBorder="1" applyAlignment="1">
      <alignment horizontal="center" vertical="center"/>
    </xf>
    <xf numFmtId="2" fontId="0" fillId="31" borderId="20" xfId="0" applyNumberFormat="1" applyFill="1" applyBorder="1" applyAlignment="1">
      <alignment horizontal="center" vertical="center"/>
    </xf>
    <xf numFmtId="0" fontId="0" fillId="0" borderId="23" xfId="0" applyBorder="1" applyAlignment="1">
      <alignment horizontal="center" vertical="center"/>
    </xf>
    <xf numFmtId="9" fontId="0" fillId="31" borderId="20" xfId="53" applyFont="1" applyFill="1" applyBorder="1" applyAlignment="1">
      <alignment horizontal="center" vertical="center"/>
    </xf>
    <xf numFmtId="0" fontId="27" fillId="43" borderId="66" xfId="0" applyFont="1" applyFill="1" applyBorder="1" applyAlignment="1">
      <alignment horizontal="center" vertical="center" wrapText="1"/>
    </xf>
    <xf numFmtId="0" fontId="44" fillId="43" borderId="66" xfId="0" applyFont="1" applyFill="1" applyBorder="1" applyAlignment="1">
      <alignment horizontal="center" vertical="center" wrapText="1"/>
    </xf>
    <xf numFmtId="171" fontId="0" fillId="41" borderId="67" xfId="52" applyNumberFormat="1" applyFont="1" applyFill="1" applyBorder="1" applyAlignment="1">
      <alignment horizontal="center" vertical="center"/>
    </xf>
    <xf numFmtId="171" fontId="51" fillId="0" borderId="36" xfId="48" applyNumberFormat="1" applyBorder="1" applyAlignment="1">
      <alignment horizontal="center" vertical="center"/>
    </xf>
    <xf numFmtId="0" fontId="44" fillId="43" borderId="65" xfId="0" applyFont="1" applyFill="1" applyBorder="1" applyAlignment="1">
      <alignment horizontal="center" vertical="center" wrapText="1"/>
    </xf>
    <xf numFmtId="0" fontId="44" fillId="43" borderId="50" xfId="0" applyFont="1" applyFill="1" applyBorder="1" applyAlignment="1">
      <alignment horizontal="center" vertical="center" wrapText="1"/>
    </xf>
    <xf numFmtId="0" fontId="0" fillId="41" borderId="68" xfId="47" applyFont="1" applyFill="1" applyBorder="1" applyAlignment="1">
      <alignment horizontal="center" vertical="center"/>
    </xf>
    <xf numFmtId="0" fontId="44" fillId="43" borderId="62" xfId="0" applyFont="1" applyFill="1" applyBorder="1" applyAlignment="1">
      <alignment horizontal="center" vertical="center"/>
    </xf>
    <xf numFmtId="3" fontId="0" fillId="31" borderId="20" xfId="0" applyNumberFormat="1" applyFill="1" applyBorder="1"/>
    <xf numFmtId="0" fontId="22" fillId="31" borderId="20" xfId="36" applyFont="1" applyFill="1" applyBorder="1" applyAlignment="1" applyProtection="1"/>
    <xf numFmtId="0" fontId="44" fillId="43" borderId="65" xfId="0" applyFont="1" applyFill="1" applyBorder="1" applyAlignment="1">
      <alignment horizontal="center" vertical="center"/>
    </xf>
    <xf numFmtId="0" fontId="44" fillId="43" borderId="49" xfId="0" applyFont="1" applyFill="1" applyBorder="1" applyAlignment="1">
      <alignment horizontal="center" vertical="center"/>
    </xf>
    <xf numFmtId="0" fontId="44" fillId="43" borderId="50" xfId="0" applyFont="1" applyFill="1" applyBorder="1" applyAlignment="1">
      <alignment horizontal="center" vertical="center"/>
    </xf>
    <xf numFmtId="167" fontId="0" fillId="31" borderId="20" xfId="0" applyNumberFormat="1" applyFill="1" applyBorder="1"/>
    <xf numFmtId="165" fontId="0" fillId="31" borderId="20" xfId="0" applyNumberFormat="1" applyFill="1" applyBorder="1"/>
    <xf numFmtId="0" fontId="27" fillId="43" borderId="49" xfId="0" applyFont="1" applyFill="1" applyBorder="1" applyAlignment="1">
      <alignment horizontal="center" vertical="center"/>
    </xf>
    <xf numFmtId="0" fontId="27" fillId="43" borderId="69" xfId="0" applyFont="1" applyFill="1" applyBorder="1" applyAlignment="1">
      <alignment horizontal="center" vertical="center"/>
    </xf>
    <xf numFmtId="0" fontId="27" fillId="43" borderId="70" xfId="0" applyFont="1" applyFill="1" applyBorder="1" applyAlignment="1">
      <alignment horizontal="center" vertical="center"/>
    </xf>
    <xf numFmtId="0" fontId="0" fillId="41" borderId="67" xfId="47" applyFont="1" applyFill="1" applyBorder="1" applyAlignment="1" applyProtection="1">
      <alignment horizontal="center" vertical="center"/>
      <protection locked="0"/>
    </xf>
    <xf numFmtId="164" fontId="0" fillId="31" borderId="20" xfId="0" applyNumberFormat="1" applyFill="1" applyBorder="1" applyAlignment="1">
      <alignment horizontal="center"/>
    </xf>
    <xf numFmtId="0" fontId="27" fillId="43" borderId="71" xfId="0" applyFont="1" applyFill="1" applyBorder="1" applyAlignment="1">
      <alignment horizontal="center" vertical="center"/>
    </xf>
    <xf numFmtId="164" fontId="0" fillId="31" borderId="24" xfId="0" applyNumberFormat="1" applyFill="1" applyBorder="1" applyAlignment="1">
      <alignment horizontal="center"/>
    </xf>
    <xf numFmtId="164" fontId="0" fillId="31" borderId="23" xfId="0" applyNumberFormat="1" applyFill="1" applyBorder="1" applyAlignment="1">
      <alignment horizontal="center"/>
    </xf>
    <xf numFmtId="0" fontId="44" fillId="43" borderId="71" xfId="0" applyFont="1" applyFill="1" applyBorder="1" applyAlignment="1">
      <alignment horizontal="center" vertical="center"/>
    </xf>
    <xf numFmtId="0" fontId="44" fillId="43" borderId="69" xfId="0" applyFont="1" applyFill="1" applyBorder="1" applyAlignment="1">
      <alignment horizontal="center" vertical="center"/>
    </xf>
    <xf numFmtId="0" fontId="45" fillId="31" borderId="72" xfId="0" applyFont="1" applyFill="1" applyBorder="1"/>
    <xf numFmtId="164" fontId="0" fillId="31" borderId="45" xfId="0" applyNumberFormat="1" applyFill="1" applyBorder="1" applyAlignment="1">
      <alignment horizontal="center"/>
    </xf>
    <xf numFmtId="3" fontId="0" fillId="31" borderId="20" xfId="0" applyNumberFormat="1" applyFill="1" applyBorder="1" applyAlignment="1">
      <alignment horizontal="center"/>
    </xf>
    <xf numFmtId="2" fontId="0" fillId="31" borderId="20" xfId="0" applyNumberFormat="1" applyFill="1" applyBorder="1"/>
    <xf numFmtId="0" fontId="68" fillId="31" borderId="56" xfId="0" applyFont="1" applyFill="1" applyBorder="1" applyAlignment="1">
      <alignment horizontal="left" vertical="top" wrapText="1"/>
    </xf>
    <xf numFmtId="0" fontId="24" fillId="31" borderId="56" xfId="0" applyFont="1" applyFill="1" applyBorder="1" applyAlignment="1">
      <alignment horizontal="left" vertical="top" indent="1"/>
    </xf>
    <xf numFmtId="0" fontId="26" fillId="31" borderId="56" xfId="0" applyFont="1" applyFill="1" applyBorder="1" applyAlignment="1">
      <alignment horizontal="left" vertical="top" indent="1"/>
    </xf>
    <xf numFmtId="164" fontId="32" fillId="31" borderId="56" xfId="0" applyNumberFormat="1" applyFont="1" applyFill="1" applyBorder="1" applyAlignment="1">
      <alignment horizontal="right" vertical="center" shrinkToFit="1"/>
    </xf>
    <xf numFmtId="0" fontId="20" fillId="31" borderId="56" xfId="0" applyFont="1" applyFill="1" applyBorder="1" applyAlignment="1">
      <alignment horizontal="center" vertical="top" wrapText="1"/>
    </xf>
    <xf numFmtId="0" fontId="33" fillId="43" borderId="65" xfId="0" applyFont="1" applyFill="1" applyBorder="1" applyAlignment="1">
      <alignment horizontal="left" vertical="center" wrapText="1"/>
    </xf>
    <xf numFmtId="0" fontId="33" fillId="43" borderId="66" xfId="0" applyFont="1" applyFill="1" applyBorder="1" applyAlignment="1">
      <alignment horizontal="left" vertical="center" wrapText="1"/>
    </xf>
    <xf numFmtId="0" fontId="33" fillId="43" borderId="66" xfId="0" applyFont="1" applyFill="1" applyBorder="1" applyAlignment="1">
      <alignment horizontal="center" vertical="center" wrapText="1"/>
    </xf>
    <xf numFmtId="0" fontId="33" fillId="43" borderId="73" xfId="0" applyFont="1" applyFill="1" applyBorder="1" applyAlignment="1">
      <alignment horizontal="center" vertical="center" wrapText="1"/>
    </xf>
    <xf numFmtId="0" fontId="33" fillId="43" borderId="50" xfId="0" applyFont="1" applyFill="1" applyBorder="1" applyAlignment="1">
      <alignment horizontal="center" vertical="center" wrapText="1"/>
    </xf>
    <xf numFmtId="0" fontId="68" fillId="0" borderId="56" xfId="0" applyFont="1" applyBorder="1" applyAlignment="1">
      <alignment horizontal="left" vertical="top" wrapText="1"/>
    </xf>
    <xf numFmtId="0" fontId="24" fillId="0" borderId="56" xfId="0" applyFont="1" applyBorder="1" applyAlignment="1">
      <alignment horizontal="left" vertical="top"/>
    </xf>
    <xf numFmtId="0" fontId="24" fillId="0" borderId="56" xfId="0" applyFont="1" applyBorder="1" applyAlignment="1">
      <alignment horizontal="left" vertical="top" wrapText="1"/>
    </xf>
    <xf numFmtId="9" fontId="26" fillId="40" borderId="56" xfId="0" applyNumberFormat="1" applyFont="1" applyFill="1" applyBorder="1" applyAlignment="1">
      <alignment horizontal="right" vertical="top" indent="1" shrinkToFit="1"/>
    </xf>
    <xf numFmtId="9" fontId="26" fillId="40" borderId="56" xfId="0" applyNumberFormat="1" applyFont="1" applyFill="1" applyBorder="1" applyAlignment="1">
      <alignment horizontal="right" vertical="top" shrinkToFit="1"/>
    </xf>
    <xf numFmtId="165" fontId="26" fillId="0" borderId="56" xfId="0" applyNumberFormat="1" applyFont="1" applyBorder="1" applyAlignment="1">
      <alignment horizontal="right" vertical="top" shrinkToFit="1"/>
    </xf>
    <xf numFmtId="165" fontId="26" fillId="40" borderId="56" xfId="0" applyNumberFormat="1" applyFont="1" applyFill="1" applyBorder="1" applyAlignment="1">
      <alignment horizontal="right" vertical="top" shrinkToFit="1"/>
    </xf>
    <xf numFmtId="165" fontId="26" fillId="0" borderId="56" xfId="0" applyNumberFormat="1" applyFont="1" applyBorder="1" applyAlignment="1">
      <alignment horizontal="right" vertical="top" indent="1" shrinkToFit="1"/>
    </xf>
    <xf numFmtId="0" fontId="33" fillId="43" borderId="63" xfId="0" applyFont="1" applyFill="1" applyBorder="1" applyAlignment="1">
      <alignment horizontal="left" vertical="center" wrapText="1"/>
    </xf>
    <xf numFmtId="0" fontId="33" fillId="43" borderId="49" xfId="0" applyFont="1" applyFill="1" applyBorder="1" applyAlignment="1">
      <alignment horizontal="left" vertical="center" wrapText="1"/>
    </xf>
    <xf numFmtId="0" fontId="33" fillId="43" borderId="64" xfId="0" applyFont="1" applyFill="1" applyBorder="1" applyAlignment="1">
      <alignment horizontal="left" vertical="center" wrapText="1"/>
    </xf>
    <xf numFmtId="0" fontId="33" fillId="43" borderId="64" xfId="0" applyFont="1" applyFill="1" applyBorder="1" applyAlignment="1">
      <alignment vertical="center" wrapText="1"/>
    </xf>
    <xf numFmtId="0" fontId="33" fillId="43" borderId="49" xfId="0" applyFont="1" applyFill="1" applyBorder="1" applyAlignment="1">
      <alignment vertical="center" wrapText="1"/>
    </xf>
    <xf numFmtId="0" fontId="33" fillId="43" borderId="64" xfId="0" applyFont="1" applyFill="1" applyBorder="1" applyAlignment="1">
      <alignment horizontal="center" vertical="center" wrapText="1"/>
    </xf>
    <xf numFmtId="0" fontId="33" fillId="43" borderId="49" xfId="0" applyFont="1" applyFill="1" applyBorder="1" applyAlignment="1">
      <alignment horizontal="center" vertical="center" wrapText="1"/>
    </xf>
    <xf numFmtId="0" fontId="33" fillId="43" borderId="74" xfId="0" applyFont="1" applyFill="1" applyBorder="1" applyAlignment="1">
      <alignment horizontal="center" vertical="center" wrapText="1"/>
    </xf>
    <xf numFmtId="0" fontId="0" fillId="31" borderId="48" xfId="0" applyFill="1" applyBorder="1" applyAlignment="1">
      <alignment vertical="top"/>
    </xf>
    <xf numFmtId="3" fontId="41" fillId="0" borderId="20" xfId="0" applyNumberFormat="1" applyFont="1" applyBorder="1" applyAlignment="1">
      <alignment vertical="top"/>
    </xf>
    <xf numFmtId="0" fontId="41" fillId="31" borderId="47" xfId="0" applyFont="1" applyFill="1" applyBorder="1" applyAlignment="1">
      <alignment vertical="top" wrapText="1"/>
    </xf>
    <xf numFmtId="0" fontId="44" fillId="43" borderId="63" xfId="0" applyFont="1" applyFill="1" applyBorder="1" applyAlignment="1">
      <alignment horizontal="center" vertical="center"/>
    </xf>
    <xf numFmtId="0" fontId="27" fillId="43" borderId="64" xfId="0" applyFont="1" applyFill="1" applyBorder="1" applyAlignment="1">
      <alignment horizontal="center" vertical="center"/>
    </xf>
    <xf numFmtId="0" fontId="0" fillId="31" borderId="24" xfId="0" applyFill="1" applyBorder="1" applyAlignment="1">
      <alignment vertical="top"/>
    </xf>
    <xf numFmtId="3" fontId="0" fillId="0" borderId="24" xfId="0" applyNumberFormat="1" applyBorder="1" applyAlignment="1">
      <alignment vertical="top"/>
    </xf>
    <xf numFmtId="0" fontId="44" fillId="43" borderId="64" xfId="0" applyFont="1" applyFill="1" applyBorder="1" applyAlignment="1">
      <alignment horizontal="center" vertical="center"/>
    </xf>
    <xf numFmtId="0" fontId="27" fillId="42" borderId="53" xfId="0" applyFont="1" applyFill="1" applyBorder="1" applyAlignment="1">
      <alignment horizontal="center" vertical="center" wrapText="1"/>
    </xf>
    <xf numFmtId="0" fontId="27" fillId="43" borderId="75" xfId="0" applyFont="1" applyFill="1" applyBorder="1" applyAlignment="1">
      <alignment horizontal="center" vertical="center" wrapText="1"/>
    </xf>
    <xf numFmtId="0" fontId="27" fillId="42" borderId="52" xfId="0" applyFont="1" applyFill="1" applyBorder="1" applyAlignment="1">
      <alignment horizontal="center" vertical="center" wrapText="1"/>
    </xf>
    <xf numFmtId="0" fontId="0" fillId="31" borderId="20" xfId="0" applyFill="1" applyBorder="1" applyAlignment="1">
      <alignment horizontal="right"/>
    </xf>
    <xf numFmtId="0" fontId="0" fillId="31" borderId="11" xfId="0" applyFill="1" applyBorder="1" applyAlignment="1">
      <alignment horizontal="right"/>
    </xf>
    <xf numFmtId="0" fontId="0" fillId="31" borderId="21" xfId="0" applyFill="1" applyBorder="1" applyAlignment="1">
      <alignment horizontal="right"/>
    </xf>
    <xf numFmtId="0" fontId="20" fillId="45" borderId="0" xfId="0" applyFont="1" applyFill="1"/>
    <xf numFmtId="0" fontId="0" fillId="31" borderId="76" xfId="0" applyFill="1" applyBorder="1" applyAlignment="1">
      <alignment vertical="center"/>
    </xf>
    <xf numFmtId="2" fontId="0" fillId="31" borderId="11" xfId="0" applyNumberFormat="1" applyFill="1" applyBorder="1" applyAlignment="1">
      <alignment horizontal="right"/>
    </xf>
    <xf numFmtId="0" fontId="44" fillId="42" borderId="77" xfId="0" applyFont="1" applyFill="1" applyBorder="1" applyAlignment="1">
      <alignment horizontal="center" vertical="center" wrapText="1"/>
    </xf>
    <xf numFmtId="0" fontId="0" fillId="31" borderId="55" xfId="0" applyFill="1" applyBorder="1" applyAlignment="1">
      <alignment vertical="center" wrapText="1"/>
    </xf>
    <xf numFmtId="0" fontId="0" fillId="31" borderId="78" xfId="0" applyFill="1" applyBorder="1" applyAlignment="1">
      <alignment vertical="center" wrapText="1"/>
    </xf>
    <xf numFmtId="0" fontId="0" fillId="31" borderId="11" xfId="0" applyFill="1" applyBorder="1" applyAlignment="1">
      <alignment horizontal="left" vertical="center" wrapText="1"/>
    </xf>
    <xf numFmtId="0" fontId="66" fillId="31" borderId="81" xfId="50" applyFont="1" applyFill="1" applyBorder="1" applyAlignment="1">
      <alignment horizontal="left"/>
    </xf>
    <xf numFmtId="0" fontId="65" fillId="31" borderId="0" xfId="49" applyFont="1" applyFill="1" applyBorder="1"/>
    <xf numFmtId="0" fontId="65" fillId="31" borderId="0" xfId="49" applyFont="1" applyFill="1" applyBorder="1" applyAlignment="1">
      <alignment vertical="top"/>
    </xf>
    <xf numFmtId="0" fontId="78" fillId="31" borderId="0" xfId="49" applyFont="1" applyFill="1" applyBorder="1" applyAlignment="1">
      <alignment horizontal="left"/>
    </xf>
    <xf numFmtId="0" fontId="66" fillId="31" borderId="0" xfId="50" applyFont="1" applyFill="1" applyBorder="1" applyAlignment="1">
      <alignment horizontal="left"/>
    </xf>
    <xf numFmtId="0" fontId="2" fillId="31" borderId="0" xfId="0" applyFont="1" applyFill="1" applyAlignment="1">
      <alignment horizontal="left"/>
    </xf>
    <xf numFmtId="0" fontId="41" fillId="0" borderId="55" xfId="0" applyFont="1" applyBorder="1" applyAlignment="1">
      <alignment horizontal="left" vertical="top" wrapText="1"/>
    </xf>
    <xf numFmtId="0" fontId="0" fillId="31" borderId="13" xfId="0" applyFill="1" applyBorder="1" applyAlignment="1">
      <alignment wrapText="1"/>
    </xf>
    <xf numFmtId="0" fontId="22" fillId="0" borderId="0" xfId="36" applyFont="1" applyFill="1" applyAlignment="1" applyProtection="1">
      <alignment horizontal="left"/>
    </xf>
    <xf numFmtId="0" fontId="41" fillId="31" borderId="79" xfId="0" applyFont="1" applyFill="1" applyBorder="1" applyAlignment="1">
      <alignment horizontal="left" vertical="top" wrapText="1"/>
    </xf>
    <xf numFmtId="0" fontId="32" fillId="31" borderId="0" xfId="0" applyFont="1" applyFill="1" applyAlignment="1">
      <alignment horizontal="left" vertical="top" wrapText="1"/>
    </xf>
    <xf numFmtId="0" fontId="22" fillId="31" borderId="0" xfId="36" applyFont="1" applyFill="1" applyAlignment="1" applyProtection="1">
      <alignment horizontal="left" vertical="top" wrapText="1"/>
    </xf>
    <xf numFmtId="0" fontId="32" fillId="31" borderId="0" xfId="0" applyFont="1" applyFill="1" applyAlignment="1">
      <alignment vertical="top" wrapText="1"/>
    </xf>
    <xf numFmtId="0" fontId="25" fillId="0" borderId="0" xfId="0" applyFont="1" applyAlignment="1">
      <alignment vertical="top" wrapText="1"/>
    </xf>
    <xf numFmtId="0" fontId="30" fillId="0" borderId="0" xfId="0" applyFont="1" applyAlignment="1">
      <alignment vertical="top" wrapText="1"/>
    </xf>
    <xf numFmtId="0" fontId="30" fillId="31" borderId="0" xfId="0" applyFont="1" applyFill="1" applyAlignment="1">
      <alignment vertical="top" wrapText="1"/>
    </xf>
    <xf numFmtId="0" fontId="24" fillId="31" borderId="0" xfId="0" applyFont="1" applyFill="1" applyAlignment="1">
      <alignment horizontal="left" vertical="top" wrapText="1"/>
    </xf>
    <xf numFmtId="0" fontId="6" fillId="31" borderId="0" xfId="36" applyFill="1" applyAlignment="1" applyProtection="1">
      <alignment horizontal="left" vertical="top" wrapText="1"/>
    </xf>
    <xf numFmtId="0" fontId="52" fillId="31" borderId="22" xfId="48" applyFont="1" applyFill="1" applyAlignment="1">
      <alignment horizontal="center"/>
    </xf>
    <xf numFmtId="0" fontId="41" fillId="31" borderId="43" xfId="0" applyFont="1" applyFill="1" applyBorder="1" applyAlignment="1">
      <alignment horizontal="left" vertical="center" wrapText="1"/>
    </xf>
    <xf numFmtId="0" fontId="24" fillId="31" borderId="43" xfId="0" applyFont="1" applyFill="1" applyBorder="1" applyAlignment="1">
      <alignment horizontal="left" vertical="center" wrapText="1"/>
    </xf>
    <xf numFmtId="0" fontId="77" fillId="31" borderId="27" xfId="50" applyFont="1" applyFill="1" applyAlignment="1">
      <alignment horizontal="left"/>
    </xf>
    <xf numFmtId="0" fontId="41" fillId="31" borderId="44" xfId="0" applyFont="1" applyFill="1" applyBorder="1" applyAlignment="1">
      <alignment horizontal="left" vertical="center" wrapText="1"/>
    </xf>
    <xf numFmtId="0" fontId="76" fillId="31" borderId="28" xfId="51" applyFont="1" applyFill="1" applyAlignment="1">
      <alignment horizontal="left" vertical="center" wrapText="1"/>
    </xf>
    <xf numFmtId="0" fontId="76" fillId="31" borderId="28" xfId="51" applyFont="1" applyFill="1" applyAlignment="1">
      <alignment horizontal="left" vertical="center"/>
    </xf>
    <xf numFmtId="0" fontId="41" fillId="31" borderId="0" xfId="0" applyFont="1" applyFill="1" applyAlignment="1">
      <alignment horizontal="left" vertical="top" wrapText="1"/>
    </xf>
    <xf numFmtId="0" fontId="76" fillId="31" borderId="28" xfId="51" applyFont="1" applyFill="1" applyAlignment="1">
      <alignment horizontal="left" vertical="top" wrapText="1"/>
    </xf>
    <xf numFmtId="0" fontId="79" fillId="31" borderId="43" xfId="0" applyFont="1" applyFill="1" applyBorder="1" applyAlignment="1">
      <alignment horizontal="left" vertical="top" wrapText="1"/>
    </xf>
    <xf numFmtId="0" fontId="77" fillId="31" borderId="80" xfId="50" applyFont="1" applyFill="1" applyBorder="1" applyAlignment="1">
      <alignment horizontal="left"/>
    </xf>
    <xf numFmtId="0" fontId="77" fillId="31" borderId="0" xfId="50" applyFont="1" applyFill="1" applyBorder="1" applyAlignment="1">
      <alignment horizontal="left"/>
    </xf>
    <xf numFmtId="0" fontId="41" fillId="31" borderId="79" xfId="0" applyFont="1" applyFill="1" applyBorder="1" applyAlignment="1">
      <alignment horizontal="left" vertical="center" wrapText="1"/>
    </xf>
    <xf numFmtId="172" fontId="0" fillId="0" borderId="30" xfId="0" applyNumberFormat="1" applyFill="1" applyBorder="1" applyAlignment="1">
      <alignment wrapText="1"/>
    </xf>
    <xf numFmtId="2" fontId="0" fillId="0" borderId="34" xfId="0" applyNumberFormat="1" applyFill="1" applyBorder="1" applyAlignment="1">
      <alignment wrapText="1"/>
    </xf>
  </cellXfs>
  <cellStyles count="54">
    <cellStyle name="20% - Accent1 2" xfId="3" xr:uid="{722481F4-A89D-49FF-B077-7284E9AED750}"/>
    <cellStyle name="20% - Accent2 2" xfId="4" xr:uid="{7E391BA5-5F73-4ADA-8D6A-F422837FC337}"/>
    <cellStyle name="20% - Accent3 2" xfId="5" xr:uid="{C7BB3E95-E429-476E-9B01-C23843FB1712}"/>
    <cellStyle name="20% - Accent4 2" xfId="6" xr:uid="{0AD40DD9-F97D-4C3E-8AF4-FF1AE143BE19}"/>
    <cellStyle name="20% - Accent5 2" xfId="7" xr:uid="{8CEA68FD-5DBD-45DE-8CB9-D5516E578DD3}"/>
    <cellStyle name="20% - Accent6 2" xfId="8" xr:uid="{1D09A7A6-B04B-42F4-83B3-0E2E83407E40}"/>
    <cellStyle name="40% - Accent1 2" xfId="9" xr:uid="{1B9F4B25-FA6B-4C0D-9E23-A72D5497ADEF}"/>
    <cellStyle name="40% - Accent2 2" xfId="10" xr:uid="{8F5C6E15-52B2-44AC-9968-7D07E7380FE1}"/>
    <cellStyle name="40% - Accent3 2" xfId="11" xr:uid="{E1F9A5F3-5937-4EF5-AEB3-E91654BC0FD3}"/>
    <cellStyle name="40% - Accent4 2" xfId="12" xr:uid="{2B1E6FC1-9B30-4D31-AE04-26440655C177}"/>
    <cellStyle name="40% - Accent5 2" xfId="13" xr:uid="{33B40513-317E-418D-A670-38FF90F860C1}"/>
    <cellStyle name="40% - Accent6 2" xfId="14" xr:uid="{4AE446D6-B688-45B0-894B-75E1E4FE2D68}"/>
    <cellStyle name="60% - Accent1 2" xfId="15" xr:uid="{87113E38-3B66-4745-9DFF-41EF5487BFEC}"/>
    <cellStyle name="60% - Accent2 2" xfId="16" xr:uid="{FD0EE109-E3C7-48D7-A207-70136D2FE5FE}"/>
    <cellStyle name="60% - Accent3 2" xfId="17" xr:uid="{E55A9083-0EFD-45BE-8554-2E05CD066752}"/>
    <cellStyle name="60% - Accent4 2" xfId="18" xr:uid="{02F6DA89-77AC-4179-83EA-23C1000E5F67}"/>
    <cellStyle name="60% - Accent5 2" xfId="19" xr:uid="{96F63586-2E92-465D-80BC-7C07BC002327}"/>
    <cellStyle name="60% - Accent6 2" xfId="20" xr:uid="{7BCDDD2F-A0D9-434D-8571-07A0A39CC90E}"/>
    <cellStyle name="Accent1 2" xfId="21" xr:uid="{B55559DA-0958-493E-AFAB-CDD688965F16}"/>
    <cellStyle name="Accent2 2" xfId="22" xr:uid="{BE3013A4-F5BB-4362-8C87-AB696806F041}"/>
    <cellStyle name="Accent3 2" xfId="23" xr:uid="{5E5D1521-CB7E-460C-93BA-6E874BEB12C1}"/>
    <cellStyle name="Accent4 2" xfId="24" xr:uid="{DCC9EC17-E01E-410C-9ED7-70EE6FAF552B}"/>
    <cellStyle name="Accent5 2" xfId="25" xr:uid="{F9BE01FE-DA91-4EEB-8A69-A0F43B6BDDD1}"/>
    <cellStyle name="Accent6 2" xfId="26" xr:uid="{000F1786-1AAC-4578-A9F2-9DF8252D3C94}"/>
    <cellStyle name="Bad 2" xfId="27" xr:uid="{96B1874A-5021-4615-9EAA-11224B68CDED}"/>
    <cellStyle name="Calculation 2" xfId="29" xr:uid="{A045CAAB-2821-4121-961D-7B50162D6B89}"/>
    <cellStyle name="Calculation 3" xfId="28" xr:uid="{D346D83D-36F9-49BD-AB06-A16E53CCECA5}"/>
    <cellStyle name="Check Cell 2" xfId="30" xr:uid="{4EAAA42B-6269-4F16-83BD-3DD26AD9240C}"/>
    <cellStyle name="Comma" xfId="52" builtinId="3"/>
    <cellStyle name="Comma 2" xfId="32" xr:uid="{4DF88559-55C7-4739-895B-B7061E6BCA1F}"/>
    <cellStyle name="Comma 3" xfId="31" xr:uid="{2FD95DEC-A5FA-4F5E-B1DF-A621A8FCEF33}"/>
    <cellStyle name="Explanatory Text 2" xfId="33" xr:uid="{5E9EC792-D528-4E0D-8A64-A36DE3C61F45}"/>
    <cellStyle name="Followed Hyperlink" xfId="34" builtinId="9" customBuiltin="1"/>
    <cellStyle name="Good 2" xfId="35" xr:uid="{3543FDD8-3B0E-4C72-B0B3-AB15AD0B2938}"/>
    <cellStyle name="Heading 1" xfId="49" builtinId="16"/>
    <cellStyle name="Heading 2" xfId="50" builtinId="17"/>
    <cellStyle name="Heading 3" xfId="51" builtinId="18"/>
    <cellStyle name="Hyperlink" xfId="36" builtinId="8" customBuiltin="1"/>
    <cellStyle name="Input 2" xfId="37" xr:uid="{9FE72603-13D0-4350-A5FA-A60A6A64CCAD}"/>
    <cellStyle name="Input data" xfId="38" xr:uid="{C8EEFCB3-4958-4F14-AB95-CDEF814B80CE}"/>
    <cellStyle name="Linked Cell 2" xfId="39" xr:uid="{6E59E99A-64A0-413D-8543-D26D8B239616}"/>
    <cellStyle name="Neutral 2" xfId="40" xr:uid="{70657E63-F4C4-4499-A0FD-847E1C85D70C}"/>
    <cellStyle name="Normal" xfId="0" builtinId="0"/>
    <cellStyle name="Normal 2" xfId="2" xr:uid="{E21CA2AE-B73A-4ACA-B85E-8C79C872D162}"/>
    <cellStyle name="Normal 4" xfId="46" xr:uid="{8D550AC8-6895-4DED-82AC-880000D69C3B}"/>
    <cellStyle name="Note" xfId="47" builtinId="10"/>
    <cellStyle name="Note 2" xfId="41" xr:uid="{8C8F79DA-437B-4E21-80B3-9F05517BF5AE}"/>
    <cellStyle name="Output 2" xfId="42" xr:uid="{21FB0CBF-B46A-43AD-BA25-F3D17C7412E6}"/>
    <cellStyle name="Percent" xfId="53" builtinId="5"/>
    <cellStyle name="Percent 2" xfId="43" xr:uid="{D20E6FC5-E8D9-4610-9872-ED8599D99DFF}"/>
    <cellStyle name="Selection" xfId="44" xr:uid="{F1A4F789-2B03-4BA8-9A41-A01B5D7BAD21}"/>
    <cellStyle name="Title" xfId="1" builtinId="15" customBuiltin="1"/>
    <cellStyle name="Total" xfId="48" builtinId="25"/>
    <cellStyle name="Warning Text 2" xfId="45" xr:uid="{31E378B7-CD85-482D-9428-5984855F1122}"/>
  </cellStyles>
  <dxfs count="233">
    <dxf>
      <fill>
        <patternFill patternType="none">
          <fgColor indexed="64"/>
          <bgColor auto="1"/>
        </patternFill>
      </fill>
    </dxf>
    <dxf>
      <fill>
        <patternFill patternType="solid">
          <fgColor indexed="64"/>
          <bgColor theme="2"/>
        </patternFill>
      </fill>
      <alignment horizontal="left" vertical="bottom" textRotation="0" wrapText="0" indent="0" justifyLastLine="0" shrinkToFit="0" readingOrder="0"/>
      <border diagonalUp="0" diagonalDown="0" outline="0">
        <left/>
        <right style="thin">
          <color indexed="64"/>
        </right>
        <top style="medium">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2" formatCode="0.00"/>
      <fill>
        <patternFill patternType="solid">
          <fgColor indexed="64"/>
          <bgColor theme="0"/>
        </patternFill>
      </fill>
      <alignment horizontal="general" vertical="center" textRotation="0" wrapText="0"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numFmt numFmtId="13" formatCode="0%"/>
      <fill>
        <patternFill patternType="solid">
          <fgColor indexed="64"/>
          <bgColor theme="0"/>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3" formatCode="0%"/>
      <fill>
        <patternFill patternType="solid">
          <fgColor indexed="64"/>
          <bgColor theme="0"/>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3" formatCode="0%"/>
      <fill>
        <patternFill patternType="solid">
          <fgColor indexed="64"/>
          <bgColor theme="2"/>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left style="thin">
          <color theme="1" tint="0.749961851863155"/>
        </left>
        <right style="thin">
          <color theme="1" tint="0.749961851863155"/>
        </right>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theme="1" tint="0.749961851863155"/>
        </left>
        <right/>
        <top style="thin">
          <color theme="1" tint="0.749961851863155"/>
        </top>
        <bottom style="thin">
          <color theme="1" tint="0.749961851863155"/>
        </bottom>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rgb="FFFFFF00"/>
        </patternFill>
      </fill>
      <alignment horizontal="general" vertical="top"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rgb="FFFFFF00"/>
        </patternFill>
      </fill>
      <alignment horizontal="general" vertical="top"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rgb="FFFFFF00"/>
        </patternFill>
      </fill>
      <alignment horizontal="general" vertical="top"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0" indent="0" justifyLastLine="0" shrinkToFit="0" readingOrder="0"/>
      <border diagonalUp="0" diagonalDown="0">
        <left/>
        <right style="thin">
          <color theme="1" tint="0.749961851863155"/>
        </right>
        <top style="thin">
          <color theme="1" tint="0.749961851863155"/>
        </top>
        <bottom style="thin">
          <color theme="1" tint="0.749961851863155"/>
        </bottom>
        <vertical/>
        <horizontal/>
      </border>
    </dxf>
    <dxf>
      <border outline="0">
        <left style="thin">
          <color theme="1" tint="0.749961851863155"/>
        </left>
        <right style="thin">
          <color theme="1" tint="0.749961851863155"/>
        </right>
        <bottom style="thin">
          <color theme="1" tint="0.749961851863155"/>
        </bottom>
      </border>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rgb="FF0F1918"/>
        <name val="Public Sans Light"/>
        <family val="2"/>
        <scheme val="none"/>
      </font>
      <numFmt numFmtId="165" formatCode="0.000"/>
      <alignment horizontal="right" vertical="top" textRotation="0" wrapText="0" indent="1"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left"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right" vertical="top" textRotation="0" wrapText="0" indent="2"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left" vertical="top" textRotation="0" wrapText="0" indent="2"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left"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left" vertical="top" textRotation="0" wrapText="0" indent="1"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font>
        <b/>
        <i val="0"/>
        <strike val="0"/>
        <condense val="0"/>
        <extend val="0"/>
        <outline val="0"/>
        <shadow val="0"/>
        <u val="none"/>
        <vertAlign val="baseline"/>
        <sz val="10"/>
        <color auto="1"/>
        <name val="Public Sans"/>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border outline="0">
        <bottom style="thin">
          <color indexed="64"/>
        </bottom>
      </border>
    </dxf>
    <dxf>
      <border>
        <bottom style="thin">
          <color theme="4"/>
        </bottom>
      </border>
    </dxf>
    <dxf>
      <font>
        <b/>
        <i val="0"/>
        <strike val="0"/>
        <condense val="0"/>
        <extend val="0"/>
        <outline val="0"/>
        <shadow val="0"/>
        <u val="none"/>
        <vertAlign val="baseline"/>
        <sz val="10"/>
        <color theme="0"/>
        <name val="Public Sans"/>
        <scheme val="none"/>
      </font>
      <fill>
        <patternFill patternType="solid">
          <fgColor indexed="64"/>
          <bgColor theme="4"/>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right" vertical="center" textRotation="0" wrapText="0" indent="0" justifyLastLine="0" shrinkToFit="1"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auto="1"/>
        <name val="Public Sans Light"/>
        <scheme val="none"/>
      </font>
      <fill>
        <patternFill patternType="solid">
          <fgColor indexed="64"/>
          <bgColor theme="0"/>
        </patternFill>
      </fill>
      <alignment horizontal="left" vertical="top" textRotation="0" wrapText="0" indent="1" justifyLastLine="0" shrinkToFit="0"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0"/>
        <color auto="1"/>
        <name val="Public Sans Light"/>
        <scheme val="none"/>
      </font>
      <fill>
        <patternFill patternType="solid">
          <fgColor indexed="64"/>
          <bgColor theme="0"/>
        </patternFill>
      </fill>
      <alignment horizontal="left" vertical="top" textRotation="0" wrapText="0" indent="1"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0"/>
        <color auto="1"/>
        <name val="Public Sans Light"/>
        <scheme val="minor"/>
      </font>
      <fill>
        <patternFill patternType="solid">
          <fgColor indexed="64"/>
          <bgColor theme="0"/>
        </patternFill>
      </fill>
      <alignment horizontal="left"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outline="0">
        <bottom style="thin">
          <color rgb="FFCDD3D6"/>
        </bottom>
      </border>
    </dxf>
    <dxf>
      <font>
        <b val="0"/>
        <i val="0"/>
        <strike val="0"/>
        <condense val="0"/>
        <extend val="0"/>
        <outline val="0"/>
        <shadow val="0"/>
        <u val="none"/>
        <vertAlign val="baseline"/>
        <sz val="10"/>
        <color rgb="FF0F1918"/>
        <name val="Public Sans Light"/>
        <scheme val="minor"/>
      </font>
      <fill>
        <patternFill patternType="solid">
          <fgColor indexed="64"/>
          <bgColor theme="0"/>
        </patternFill>
      </fill>
      <alignment horizontal="center" vertical="center" textRotation="0" wrapText="0" indent="0" justifyLastLine="0" shrinkToFit="1" readingOrder="0"/>
    </dxf>
    <dxf>
      <border>
        <bottom style="thin">
          <color theme="4"/>
        </bottom>
      </border>
    </dxf>
    <dxf>
      <font>
        <b/>
        <i val="0"/>
        <strike val="0"/>
        <condense val="0"/>
        <extend val="0"/>
        <outline val="0"/>
        <shadow val="0"/>
        <u val="none"/>
        <vertAlign val="baseline"/>
        <sz val="10"/>
        <color theme="0"/>
        <name val="Public Sans"/>
        <scheme val="none"/>
      </font>
      <fill>
        <patternFill patternType="solid">
          <fgColor indexed="64"/>
          <bgColor theme="4"/>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Public Sans Light"/>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vertical/>
        <horizontal/>
      </border>
    </dxf>
    <dxf>
      <font>
        <b val="0"/>
        <i val="0"/>
        <strike val="0"/>
        <condense val="0"/>
        <extend val="0"/>
        <outline val="0"/>
        <shadow val="0"/>
        <u val="none"/>
        <vertAlign val="baseline"/>
        <sz val="10"/>
        <color theme="1"/>
        <name val="Public Sans Light"/>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top style="thin">
          <color theme="1" tint="0.749961851863155"/>
        </top>
        <bottom/>
        <vertical/>
        <horizontal/>
      </border>
    </dxf>
    <dxf>
      <font>
        <b val="0"/>
        <i val="0"/>
        <strike val="0"/>
        <condense val="0"/>
        <extend val="0"/>
        <outline val="0"/>
        <shadow val="0"/>
        <u val="none"/>
        <vertAlign val="baseline"/>
        <sz val="10"/>
        <color theme="1"/>
        <name val="Public Sans Light"/>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top style="thin">
          <color theme="1" tint="0.749961851863155"/>
        </top>
        <bottom/>
        <vertical/>
        <horizontal/>
      </border>
    </dxf>
    <dxf>
      <font>
        <b val="0"/>
        <i val="0"/>
        <strike val="0"/>
        <condense val="0"/>
        <extend val="0"/>
        <outline val="0"/>
        <shadow val="0"/>
        <u val="none"/>
        <vertAlign val="baseline"/>
        <sz val="10"/>
        <color theme="1"/>
        <name val="Public Sans Light"/>
        <family val="2"/>
        <scheme val="none"/>
      </font>
      <fill>
        <patternFill patternType="solid">
          <fgColor indexed="64"/>
          <bgColor theme="0"/>
        </patternFill>
      </fill>
      <border diagonalUp="0" diagonalDown="0">
        <left style="thin">
          <color theme="1" tint="0.749961851863155"/>
        </left>
        <right/>
        <top style="thin">
          <color theme="1" tint="0.749961851863155"/>
        </top>
        <bottom/>
        <vertical/>
        <horizontal/>
      </border>
    </dxf>
    <dxf>
      <border outline="0">
        <top style="thin">
          <color theme="4"/>
        </top>
      </border>
    </dxf>
    <dxf>
      <border>
        <bottom style="thin">
          <color theme="4"/>
        </bottom>
      </border>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theme="1"/>
        <name val="Public Sans Light"/>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theme="1"/>
        <name val="Public Sans Light"/>
        <family val="2"/>
        <scheme val="none"/>
      </font>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2" formatCode="0.00"/>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numFmt numFmtId="2" formatCode="0.00"/>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general" vertical="bottom" textRotation="0" wrapText="1"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alignment horizontal="center" vertical="bottom"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5" formatCode="0.000"/>
      <fill>
        <patternFill patternType="solid">
          <fgColor indexed="64"/>
          <bgColor theme="0"/>
        </patternFill>
      </fill>
      <alignment horizontal="center"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3" formatCode="#,##0"/>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border>
        <bottom style="thin">
          <color theme="4"/>
        </bottom>
      </border>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theme="1" tint="0.749961851863155"/>
        </left>
        <right/>
        <top style="thin">
          <color theme="1" tint="0.749961851863155"/>
        </top>
        <bottom style="thin">
          <color theme="1" tint="0.749961851863155"/>
        </bottom>
      </border>
    </dxf>
    <dxf>
      <numFmt numFmtId="1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border outline="0">
        <bottom style="thin">
          <color rgb="FFC2CACF"/>
        </bottom>
      </border>
    </dxf>
    <dxf>
      <fill>
        <patternFill patternType="solid">
          <fgColor rgb="FF000000"/>
          <bgColor rgb="FFFFFFFF"/>
        </patternFill>
      </fill>
      <alignment horizontal="center" vertical="center"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alignment horizontal="general" vertical="center" textRotation="0" indent="0" justifyLastLine="0" shrinkToFit="0" readingOrder="0"/>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alignment horizontal="general" vertical="center" textRotation="0" indent="0" justifyLastLine="0" shrinkToFit="0" readingOrder="0"/>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alignment horizontal="general" vertical="bottom" textRotation="0" wrapText="1"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4" formatCode="#,##0.0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alignment horizontal="general" vertical="top" textRotation="0" wrapText="0" indent="0" justifyLastLine="0" shrinkToFit="0" readingOrder="0"/>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right style="thin">
          <color theme="1" tint="0.749961851863155"/>
        </right>
        <top style="thin">
          <color theme="1" tint="0.749961851863155"/>
        </top>
        <bottom style="thin">
          <color theme="1" tint="0.749961851863155"/>
        </bottom>
        <vertical/>
        <horizontal/>
      </border>
    </dxf>
    <dxf>
      <numFmt numFmtId="0" formatCode="General"/>
      <fill>
        <patternFill patternType="solid">
          <fgColor indexed="64"/>
          <bgColor theme="0"/>
        </patternFill>
      </fill>
      <border diagonalUp="0" diagonalDown="0">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4" formatCode="#,##0.00"/>
      <fill>
        <patternFill patternType="solid">
          <fgColor indexed="64"/>
          <bgColor theme="0"/>
        </patternFill>
      </fill>
      <border diagonalUp="0" diagonalDown="0">
        <left/>
        <right/>
        <top style="thin">
          <color theme="1" tint="0.749961851863155"/>
        </top>
        <bottom style="thin">
          <color theme="1" tint="0.749961851863155"/>
        </bottom>
        <vertical/>
        <horizontal/>
      </border>
    </dxf>
    <dxf>
      <numFmt numFmtId="4" formatCode="#,##0.00"/>
      <fill>
        <patternFill patternType="solid">
          <fgColor indexed="64"/>
          <bgColor theme="0"/>
        </patternFill>
      </fill>
      <border diagonalUp="0" diagonalDown="0">
        <left style="medium">
          <color indexed="64"/>
        </left>
        <right style="medium">
          <color indexed="64"/>
        </right>
        <top/>
        <bottom style="thin">
          <color theme="1" tint="0.749961851863155"/>
        </bottom>
        <vertical/>
        <horizontal/>
      </border>
    </dxf>
    <dxf>
      <numFmt numFmtId="4" formatCode="#,##0.00"/>
      <fill>
        <patternFill patternType="solid">
          <fgColor indexed="64"/>
          <bgColor theme="0"/>
        </patternFill>
      </fill>
      <border diagonalUp="0" diagonalDown="0">
        <left style="medium">
          <color indexed="64"/>
        </left>
        <right style="medium">
          <color indexed="64"/>
        </right>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right/>
        <top style="thin">
          <color theme="1" tint="0.749961851863155"/>
        </top>
        <bottom style="thin">
          <color theme="1" tint="0.749961851863155"/>
        </bottom>
        <vertical/>
        <horizontal/>
      </border>
    </dxf>
    <dxf>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border outline="0">
        <bottom style="thin">
          <color theme="1" tint="0.749961851863155"/>
        </bottom>
      </border>
    </dxf>
    <dxf>
      <alignment textRotation="0" wrapText="1" indent="0" justifyLastLine="0" shrinkToFit="0" readingOrder="0"/>
    </dxf>
    <dxf>
      <font>
        <strike val="0"/>
        <outline val="0"/>
        <shadow val="0"/>
        <vertAlign val="baseline"/>
        <sz val="10"/>
        <name val="Public Sans Light"/>
        <scheme val="none"/>
      </font>
    </dxf>
    <dxf>
      <font>
        <strike val="0"/>
        <outline val="0"/>
        <shadow val="0"/>
        <vertAlign val="baseline"/>
        <sz val="10"/>
        <name val="Public Sans Ligh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Public Sans Light"/>
        <scheme val="none"/>
      </font>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0"/>
        <name val="Public Sans Light"/>
        <scheme val="none"/>
      </font>
    </dxf>
    <dxf>
      <font>
        <strike val="0"/>
        <outline val="0"/>
        <shadow val="0"/>
        <vertAlign val="baseline"/>
        <sz val="10"/>
        <name val="Public Sans Ligh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Public Sans Light"/>
        <scheme val="none"/>
      </font>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0"/>
        <name val="Public Sans Ligh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Public Sans Light"/>
        <scheme val="none"/>
      </font>
    </dxf>
    <dxf>
      <border>
        <bottom style="thin">
          <color theme="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top/>
        <bottom style="thin">
          <color indexed="64"/>
        </bottom>
      </border>
    </dxf>
    <dxf>
      <fill>
        <patternFill patternType="solid">
          <fgColor indexed="64"/>
          <bgColor theme="2"/>
        </patternFill>
      </fill>
      <alignment horizontal="left" vertical="bottom" textRotation="0" wrapText="0" indent="0" justifyLastLine="0" shrinkToFit="0" readingOrder="0"/>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s>
  <tableStyles count="0" defaultTableStyle="TableStyleMedium2" defaultPivotStyle="PivotStyleLight16"/>
  <colors>
    <mruColors>
      <color rgb="FFFFFFAB"/>
      <color rgb="FFEFF5FF"/>
      <color rgb="FF009242"/>
      <color rgb="FFFFFFCC"/>
      <color rgb="FFEB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 for public release" id="{5DC0A97F-3805-431F-A785-959F2B55C2EF}"/>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7A08AE6-950C-42B5-AB9A-F2635187BA67}"/>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572B1-13A4-4D19-8D95-C8255D9F6DEF}" name="Table1" displayName="Table1" ref="A6:B7" headerRowCount="0" totalsRowShown="0" headerRowBorderDxfId="232" tableBorderDxfId="231">
  <tableColumns count="2">
    <tableColumn id="1" xr3:uid="{EF833607-C66C-413C-A349-3139100DEC4A}" name="Column1" headerRowDxfId="230" dataDxfId="1"/>
    <tableColumn id="2" xr3:uid="{738E5C86-3FAE-46F4-A114-274E5E191E59}" name="Column2" headerRowDxfId="229" dataDxfId="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7170E7-D1F8-4172-9FE8-7732BF33AB6D}" name="tbl_EC_stationary_fuels" displayName="tbl_EC_stationary_fuels" ref="A42:D55" totalsRowShown="0" headerRowDxfId="159" dataDxfId="158" tableBorderDxfId="157">
  <tableColumns count="4">
    <tableColumn id="1" xr3:uid="{C786AC7A-56C4-4C7A-9AA0-AC805EDE07F2}" name="Input/activity" dataDxfId="156"/>
    <tableColumn id="2" xr3:uid="{F59914E7-326C-4E3F-ACF7-6931690930AC}" name="Quantity" dataDxfId="155"/>
    <tableColumn id="3" xr3:uid="{B2BFA6C0-6F50-40BE-A117-DCD33CDDC41D}" name="Unit" dataDxfId="154"/>
    <tableColumn id="4" xr3:uid="{3DFE49E6-A07F-43BB-9157-42A8A316DE24}" name="Source" dataDxfId="153"/>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6315751-1C97-4CD5-B724-F3C869762718}" name="tbl_EF_stationary_fuels" displayName="tbl_EF_stationary_fuels" ref="A58:E71" totalsRowShown="0" headerRowDxfId="152" dataDxfId="151" tableBorderDxfId="150">
  <tableColumns count="5">
    <tableColumn id="1" xr3:uid="{6B403AE4-7E15-4BE2-870E-78396C01F846}" name="Input/activity" dataDxfId="149"/>
    <tableColumn id="2" xr3:uid="{9B6E8D0B-1E3F-4B05-B08A-6A9B4FB863E7}" name="Scope 1 Emissions Factore" dataDxfId="148"/>
    <tableColumn id="3" xr3:uid="{B19C6D46-A990-4CBD-AC3D-F67CF5DFC32D}" name="Scope 3 Emissions Factor" dataDxfId="147"/>
    <tableColumn id="4" xr3:uid="{C31630D3-7864-4014-AE97-3F941997C997}" name="Unit" dataDxfId="146"/>
    <tableColumn id="5" xr3:uid="{7FB6E619-D610-4DA4-AB1A-F98BC0D2E262}" name="Source" dataDxfId="145"/>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5D42091-9357-46CA-AC9D-AF0D001C4C74}" name="tbl_EC_heavy_vehicles" displayName="tbl_EC_heavy_vehicles" ref="A100:D107" totalsRowShown="0" headerRowDxfId="144" dataDxfId="143" tableBorderDxfId="142">
  <tableColumns count="4">
    <tableColumn id="1" xr3:uid="{5E73694C-CC83-4BFC-AFD5-F27A6416A641}" name="Input/activity" dataDxfId="141"/>
    <tableColumn id="2" xr3:uid="{7BA31C8B-F66A-4F3B-B712-6D028482ECF4}" name="Quantity" dataDxfId="140"/>
    <tableColumn id="3" xr3:uid="{5330A9D8-D70E-4820-B6CC-B8B471DB31F6}" name="Unit" dataDxfId="139"/>
    <tableColumn id="4" xr3:uid="{44E3FD77-80AD-4D74-BA2B-9DF99CD7A0D4}" name="Source" dataDxfId="138"/>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D529164-B68E-4E3F-BE24-92D7BB84CE6A}" name="tbl_EF_heavy_vehicles" displayName="tbl_EF_heavy_vehicles" ref="A110:E117" totalsRowShown="0" headerRowDxfId="137" dataDxfId="136" tableBorderDxfId="135">
  <tableColumns count="5">
    <tableColumn id="1" xr3:uid="{8F41F107-8DB5-4E36-94C4-378E967795A2}" name="Input/activity" dataDxfId="134"/>
    <tableColumn id="2" xr3:uid="{8E260880-CE12-4A51-BEF1-36A172CAA92C}" name="Scope 1 Emissions Factore" dataDxfId="133"/>
    <tableColumn id="3" xr3:uid="{9A6BCC39-EA86-46E9-B02F-96AE31891DE4}" name="Scope 3 Emissions Factor" dataDxfId="132"/>
    <tableColumn id="4" xr3:uid="{5D208ADB-F426-46D7-BF11-952B9F8D89C0}" name="Unit" dataDxfId="131"/>
    <tableColumn id="5" xr3:uid="{BC5080C0-48B3-4645-8E1D-A60A791ABC8E}" name="Source" dataDxfId="130"/>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AF8DDC-6186-497B-9454-71A98C339E70}" name="Table718" displayName="Table718" ref="A9:F19" totalsRowShown="0" headerRowDxfId="129" dataDxfId="127" headerRowBorderDxfId="128" tableBorderDxfId="126">
  <tableColumns count="6">
    <tableColumn id="1" xr3:uid="{F99F2F6F-1CD6-4041-9421-645B3BC5F14A}" name="State / Territory​" dataDxfId="125"/>
    <tableColumn id="6" xr3:uid="{5618A97B-F27C-4B56-AAD9-A0605ED3BF64}" name="Location-based emission factor_x000a_(kgCO2e/kWh)" dataDxfId="124">
      <calculatedColumnFormula>0.66+0.04</calculatedColumnFormula>
    </tableColumn>
    <tableColumn id="2" xr3:uid="{43F81D4D-37C3-4A1E-8136-DE4609B4A48E}" name="Residual Mix Factor ​_x000a_(kgCO2e/kWh)" dataDxfId="123"/>
    <tableColumn id="3" xr3:uid="{65CA537E-84AB-4B87-ABF3-3983D3D4BAB7}" name="Renewable Power Percentage​" dataDxfId="122"/>
    <tableColumn id="4" xr3:uid="{7DCDEDE3-A31A-40AE-8E7F-382D5DE40E52}" name="Jurisdictional renewable power percentage​" dataDxfId="121"/>
    <tableColumn id="5" xr3:uid="{753D7D97-9066-4BA5-9D5A-E90F6CC1249A}" name="Source" dataDxfId="120" dataCellStyle="Hyperlink"/>
  </tableColumns>
  <tableStyleInfo name="TableStyleLight9"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954A23-F57D-4DCA-A95B-5CB589AAEE6A}" name="Table9" displayName="Table9" ref="A5:D35" totalsRowShown="0" headerRowDxfId="119" dataDxfId="117" headerRowBorderDxfId="118" tableBorderDxfId="116">
  <tableColumns count="4">
    <tableColumn id="1" xr3:uid="{5BB49922-30D4-4E26-9F64-727A6B054205}" name="Input/activity" dataDxfId="115"/>
    <tableColumn id="2" xr3:uid="{577DE49E-AF28-45D1-AF23-479065230D82}" name="Quantity" dataDxfId="114"/>
    <tableColumn id="3" xr3:uid="{387FB0BF-1DCD-4CF9-BE60-CEC3B73529E7}" name="Unit" dataDxfId="113"/>
    <tableColumn id="4" xr3:uid="{0D56747E-7B66-4ECA-98F6-81E7A6A0C169}" name="Source" dataDxfId="112"/>
  </tableColumns>
  <tableStyleInfo name="TableStyleLight9"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F072EA-7543-487D-B7F2-015C0B15340E}" name="Table10" displayName="Table10" ref="A7:F17" totalsRowShown="0" headerRowDxfId="111" dataDxfId="109" headerRowBorderDxfId="110" tableBorderDxfId="108">
  <tableColumns count="6">
    <tableColumn id="1" xr3:uid="{6ACDFC8B-3FA3-4EB5-A40A-1376F5283A35}" name="Material waste class" dataDxfId="107"/>
    <tableColumn id="2" xr3:uid="{FD961514-3391-4D37-915D-7432CC7A4C20}" name="Recycle" dataDxfId="106"/>
    <tableColumn id="3" xr3:uid="{FCFB9EA3-03A4-4118-94A6-87CE4F3FA71F}" name="Landfill" dataDxfId="105"/>
    <tableColumn id="4" xr3:uid="{79355983-008E-452E-9F45-B58CDADBFCB4}" name="Unit" dataDxfId="104"/>
    <tableColumn id="5" xr3:uid="{E137F91C-4C68-4867-A851-92FE0BFB3C74}" name="Recycling source" dataDxfId="103"/>
    <tableColumn id="6" xr3:uid="{78178E19-3DF9-422E-ACE0-A2C543446AD6}" name="Landfill source" dataDxfId="102"/>
  </tableColumns>
  <tableStyleInfo name="TableStyleLight9"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A370EF-FC36-4B5E-8D6F-BBBF03843FE9}" name="Table11" displayName="Table11" ref="A7:D19" totalsRowShown="0" headerRowDxfId="101" dataDxfId="99" headerRowBorderDxfId="100" dataCellStyle="Note">
  <tableColumns count="4">
    <tableColumn id="1" xr3:uid="{C92C96A9-0CDE-4282-9749-E260CE1F1F7C}" name="Component" dataDxfId="98"/>
    <tableColumn id="2" xr3:uid="{47177163-F34A-499A-9323-158235FD78AA}" name="Mix Option 1 (kg/m3)" dataDxfId="97" dataCellStyle="Note"/>
    <tableColumn id="3" xr3:uid="{3A39E06E-028C-4274-BB8D-BC07F3E679E4}" name="Mix Option 2 (kg/m3)" dataDxfId="96" dataCellStyle="Note"/>
    <tableColumn id="4" xr3:uid="{09A421BE-FCAF-4C31-B100-299F8160AB7E}" name="Mix Option 3 (kg/m3)" dataDxfId="95" dataCellStyle="Note"/>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624ED17-0830-402C-BDF8-E4A3BAE9B3BE}" name="Table14" displayName="Table14" ref="A50:E61" totalsRowShown="0" headerRowDxfId="94" dataDxfId="92" headerRowBorderDxfId="93" tableBorderDxfId="91">
  <tableColumns count="5">
    <tableColumn id="1" xr3:uid="{040185B8-4596-4B8F-A42F-F4C817C84117}" name="Component" dataDxfId="90"/>
    <tableColumn id="2" xr3:uid="{B1A25154-AC7A-4116-8AD0-469B67DD8084}" name="Truck (km)" dataDxfId="89"/>
    <tableColumn id="3" xr3:uid="{5EB5DE16-F19E-4304-9262-A2DE4F8F0262}" name="Rail (km)" dataDxfId="88"/>
    <tableColumn id="4" xr3:uid="{6D6CA854-5469-4E3D-A902-C3583EEFA68D}" name="Sea (km)" dataDxfId="87"/>
    <tableColumn id="5" xr3:uid="{9FAF5E54-05DA-4C02-8204-938E148BC3E1}" name="Assumed transport material" dataDxfId="86"/>
  </tableColumns>
  <tableStyleInfo name="TableStyleLight9"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798FEB8-A5C6-4441-8527-0D2F1C35587C}" name="Table15" displayName="Table15" ref="A64:D76" totalsRowShown="0" headerRowDxfId="85" dataDxfId="83" headerRowBorderDxfId="84">
  <tableColumns count="4">
    <tableColumn id="1" xr3:uid="{CB1C105D-C3EA-4441-9B82-3783C0AC0DF3}" name="Component" dataDxfId="82"/>
    <tableColumn id="2" xr3:uid="{20895924-E180-49C2-88DC-3391D0C42D6F}" name="Mix Option 1 (kgCO2e)" dataDxfId="81"/>
    <tableColumn id="3" xr3:uid="{75E07F70-583F-4B32-BA15-55B5C0433135}" name="Mix Option 2 (kgCO2e)" dataDxfId="80"/>
    <tableColumn id="4" xr3:uid="{D3B14D16-FA18-4F73-8C21-8F4484CA0ED8}" name="Mix Option 3 (kgCO2e)" dataDxfId="79"/>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0DC768-FC65-403C-AFF7-05793A8C9EB6}" name="Table2" displayName="Table2" ref="A10:C17" totalsRowShown="0" headerRowDxfId="228" dataDxfId="226" headerRowBorderDxfId="227" tableBorderDxfId="225" totalsRowBorderDxfId="224">
  <tableColumns count="3">
    <tableColumn id="1" xr3:uid="{DDBB1B72-21BA-436B-914E-52AB96D58782}" name="Tab name" dataDxfId="223" dataCellStyle="Hyperlink"/>
    <tableColumn id="2" xr3:uid="{5CCE931E-1DEA-47A9-81E6-EFA9F1D8E498}" name="Description" dataDxfId="222"/>
    <tableColumn id="3" xr3:uid="{D2C825CB-8D2B-4222-9E02-2F520B26A5AC}" name="Relevant reporting modules" dataDxfId="221"/>
  </tableColumns>
  <tableStyleInfo name="TableStyleLight9"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BEDDBB-DC8E-413E-9E1D-AF0181BDDA15}" name="Table16" displayName="Table16" ref="A79:G88" totalsRowShown="0" headerRowDxfId="78" dataDxfId="76" headerRowBorderDxfId="77" tableBorderDxfId="75">
  <tableColumns count="7">
    <tableColumn id="1" xr3:uid="{AA853FCC-0E64-4EA6-8EA9-4A028C7CE8C3}" name="Emissions source" dataDxfId="74"/>
    <tableColumn id="2" xr3:uid="{753B144E-298A-4639-806D-D858F62D9D92}" name="Use (units/m3)" dataDxfId="73"/>
    <tableColumn id="3" xr3:uid="{EBED394D-CFB8-4C6D-8CFD-FEBBCE38985D}" name="Units" dataDxfId="72"/>
    <tableColumn id="4" xr3:uid="{BCF63113-4DFE-45C2-99B7-C156FDFF59F6}" name="Emission factor (kgCO2e/unit)" dataDxfId="71"/>
    <tableColumn id="5" xr3:uid="{EB513A99-0D43-4CA1-BAE4-194928FEEE96}" name="Emissions (kgCO2e/m3)" dataDxfId="70">
      <calculatedColumnFormula>D80*B80</calculatedColumnFormula>
    </tableColumn>
    <tableColumn id="6" xr3:uid="{EC216CD1-15D8-41D7-B421-3045F974F776}" name="Use per concrete volume source" dataDxfId="69"/>
    <tableColumn id="7" xr3:uid="{3E6161FF-C8CE-4CB6-B544-7EEAD0077D46}" name="Emission factor source" dataDxfId="68"/>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400F4A0-DDAB-4A6C-B576-65CBADE8E3B2}" name="Table7" displayName="Table7" ref="A23:C34" totalsRowShown="0" headerRowDxfId="67" headerRowBorderDxfId="66" tableBorderDxfId="65">
  <tableColumns count="3">
    <tableColumn id="1" xr3:uid="{BFAB8691-3EF1-4066-BDF2-3CFECC1DE81F}" name="Component" dataDxfId="64"/>
    <tableColumn id="2" xr3:uid="{A643106E-8DF4-4586-B5F3-3B3D4036397C}" name="Emission factor (kgCO2e/tonne)" dataDxfId="63"/>
    <tableColumn id="3" xr3:uid="{09EC8483-2FE5-42B7-B83F-C87C6055163C}" name="Source" dataDxfId="6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F086AF-CCE8-43E8-8C04-4D504A60B61B}" name="Table8" displayName="Table8" ref="A36:D48" totalsRowShown="0" headerRowDxfId="61" headerRowBorderDxfId="60" tableBorderDxfId="59">
  <autoFilter ref="A36:D48" xr:uid="{CCF086AF-CCE8-43E8-8C04-4D504A60B61B}">
    <filterColumn colId="0" hiddenButton="1"/>
    <filterColumn colId="1" hiddenButton="1"/>
    <filterColumn colId="2" hiddenButton="1"/>
    <filterColumn colId="3" hiddenButton="1"/>
  </autoFilter>
  <tableColumns count="4">
    <tableColumn id="1" xr3:uid="{A75F7EAD-A4C5-4588-92EB-87E7414C75D4}" name="Component" dataDxfId="58"/>
    <tableColumn id="2" xr3:uid="{2E7AA442-6D1A-4DE2-87B4-78DA7C163333}" name="Mix Option 1 (kgCO2e)" dataDxfId="57"/>
    <tableColumn id="3" xr3:uid="{CED20B3C-A608-450D-B7E0-2CB0280E2732}" name="Mix Option 2 (kgCO2e)" dataDxfId="56"/>
    <tableColumn id="4" xr3:uid="{1C02960E-C648-465F-A826-790B10AFB710}" name="Mix Option 3 (kgCO2e)" dataDxfId="5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4C923A-E457-4839-A117-7FB7A656A9E1}" name="Table18" displayName="Table18" ref="A9:M62" totalsRowShown="0" headerRowDxfId="54" dataDxfId="52" headerRowBorderDxfId="53" tableBorderDxfId="51">
  <tableColumns count="13">
    <tableColumn id="1" xr3:uid="{38F3A30B-8ED7-4D38-A395-8C2C1CB1E7AF}" name="Super sector" dataDxfId="50"/>
    <tableColumn id="2" xr3:uid="{B24A6BCF-5197-437E-9515-2AF1A28CCAF1}" name="Mastertype" dataDxfId="49"/>
    <tableColumn id="3" xr3:uid="{A6C03C34-9769-42A8-BAEF-70C243FF6435}" name="Typecast" dataDxfId="48"/>
    <tableColumn id="4" xr3:uid="{8FF1A23A-BB4B-4A0F-AF75-D1773E445BC3}" name="Product stage (A1-A3) Emission intensity  (kg CO2e/unit) - Low" dataDxfId="47"/>
    <tableColumn id="5" xr3:uid="{F2683783-B785-4343-BF07-DC8A503C654E}" name="Product stage (A1-A3) Emission intensity  (kg CO2e/unit) - Mid" dataDxfId="46"/>
    <tableColumn id="6" xr3:uid="{6E7B4146-AA5D-45F6-B51D-12B03B236FF7}" name="Product stage (A1-A3) Emission intensity  (kg CO2e/unit) - High" dataDxfId="45"/>
    <tableColumn id="7" xr3:uid="{D18816D5-F94A-4FD6-A976-5531F55F4B70}" name="Transport (A4) Emission intensity (kg CO2e/unit) - Low" dataDxfId="44"/>
    <tableColumn id="8" xr3:uid="{E0AE9EB5-B11D-4378-BA22-F83393298918}" name="Transport (A4) Emission intensity (kg CO2e/unit) - Mid" dataDxfId="43"/>
    <tableColumn id="9" xr3:uid="{96E31E4E-FA12-476D-BEC4-25DB2502DC11}" name="Transport (A4) Emission intensity (kg CO2e/unit) - High" dataDxfId="42"/>
    <tableColumn id="10" xr3:uid="{FBC25860-1A84-4845-8793-B17FCBE61944}" name="Construction (A5) Emission intensity (kg CO2e/unit) - Low" dataDxfId="41"/>
    <tableColumn id="11" xr3:uid="{EC148A80-6F86-4694-8051-13025AF056DE}" name="Construction (A5) Emission intensity (kg CO2e/unit) - Mid" dataDxfId="40"/>
    <tableColumn id="12" xr3:uid="{423497EF-8DA7-4635-B07E-F83D8954BB90}" name="Construction (A5) Emission intensity (kg CO2e/unit) - High" dataDxfId="39"/>
    <tableColumn id="13" xr3:uid="{FADDB7B5-F9ED-4820-8B8E-9E84D9FFF49D}" name="Typecast unit" dataDxfId="38"/>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94ADCE1-5EB2-46EF-AFD0-3863C1C47525}" name="Table19" displayName="Table19" ref="A13:O67" totalsRowShown="0" headerRowDxfId="37" headerRowBorderDxfId="36" tableBorderDxfId="35">
  <tableColumns count="15">
    <tableColumn id="1" xr3:uid="{A7264766-DA1A-4B6B-A876-1FCD0EB3AA80}" name="Super Sector" dataDxfId="34"/>
    <tableColumn id="2" xr3:uid="{93057688-1229-4996-B592-98871310BBB8}" name="Mastertype" dataDxfId="33"/>
    <tableColumn id="3" xr3:uid="{4FF05D91-5741-46F4-BACB-1B904F305D62}" name="Typecast" dataDxfId="32"/>
    <tableColumn id="4" xr3:uid="{4DCE8887-4D3A-4B27-B9CF-C0CEF5C67D70}" name="Material share of capex - Low" dataDxfId="31"/>
    <tableColumn id="5" xr3:uid="{D612FE6C-0C32-42C4-B475-C239C38D86F9}" name="Material share of capex - Mid" dataDxfId="30"/>
    <tableColumn id="6" xr3:uid="{29DAC45F-4CFA-4E4C-86FD-FFA79E66DDEA}" name="Material share of capex - High" dataDxfId="29"/>
    <tableColumn id="7" xr3:uid="{0EA5E8E2-4686-4571-BEBD-3EF9981AE971}" name="Product stage (A1-A3) Emission intensity (kg CO2e/$ material spend) - Low" dataDxfId="28"/>
    <tableColumn id="8" xr3:uid="{94E275FF-8A80-4782-A7CE-B6A03BCEDD2E}" name="Product stage (A1-A3) Emission intensity (kg CO2e/$ material spend) - Mid" dataDxfId="27"/>
    <tableColumn id="9" xr3:uid="{68F65595-C29F-42AF-86AF-A9482BE12DA3}" name="Product stage (A1-A3) Emission intensity (kg CO2e/$ material spend) - High" dataDxfId="26"/>
    <tableColumn id="10" xr3:uid="{22FEAC95-FCDE-4F3A-9EAE-80F65FC509B5}" name="Transport (A4) Emission intensity (kg CO2e/$ material spend) - Low" dataDxfId="25"/>
    <tableColumn id="11" xr3:uid="{5DEBB74C-0416-4115-8999-3B6FB957A8D5}" name="Transport (A4) Emission intensity (kg CO2e/$ material spend) - Mid" dataDxfId="24"/>
    <tableColumn id="12" xr3:uid="{243AB19E-8E7A-4EF2-BACD-45416F950F2C}" name="Transport (A4) Emission intensity (kg CO2e/$ material spend) - High" dataDxfId="23"/>
    <tableColumn id="13" xr3:uid="{B07C0704-9920-45EB-A0C9-BB5CE4A8A0A7}" name="Construction (A5) Emission intensity (kg CO2e/$ material spend) - Low" dataDxfId="22"/>
    <tableColumn id="14" xr3:uid="{61D9C08B-A38D-4EE6-9615-BD7CAE2744D2}" name="Construction (A5) Emission intensity (kg CO2e/$ material spend) - Mid" dataDxfId="21"/>
    <tableColumn id="15" xr3:uid="{8C60F655-CE52-4832-B2CD-39A9082F9EB5}" name="Construction (A5) Emission intensity (kg CO2e/$ material spend) - High" dataDxfId="20"/>
  </tableColumns>
  <tableStyleInfo name="TableStyleLight9"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CDA991-B011-4AC3-94B2-DD044C324373}" name="Table21" displayName="Table21" ref="A5:E19" totalsRowShown="0" headerRowDxfId="19" dataDxfId="17" headerRowBorderDxfId="18" tableBorderDxfId="16">
  <tableColumns count="5">
    <tableColumn id="1" xr3:uid="{F5A57AD4-B856-42E1-BB55-3948559D307F}" name="Material / product" dataDxfId="15"/>
    <tableColumn id="3" xr3:uid="{8B120667-2143-4C02-A9B2-49F1AF7661E0}" name="Truck (km)" dataDxfId="14"/>
    <tableColumn id="4" xr3:uid="{50BFD79A-A0BD-4FC1-9B90-73D178261716}" name="Rail (km)" dataDxfId="13"/>
    <tableColumn id="5" xr3:uid="{DF992145-2559-4ADA-AED2-17E9C772EE08}" name="Sea (km)" dataDxfId="12"/>
    <tableColumn id="6" xr3:uid="{433CBBF1-BDE3-4367-95F8-FD905FAAD924}" name="Source" dataDxfId="11"/>
  </tableColumns>
  <tableStyleInfo name="TableStyleLight9"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45381C7-A46D-48B9-8F94-BA74E67695C8}" name="Table23" displayName="Table23" ref="A5:H17" totalsRowShown="0" headerRowDxfId="10" tableBorderDxfId="9">
  <tableColumns count="8">
    <tableColumn id="1" xr3:uid="{00081CF5-7CE9-4BAC-A1BB-95DCBF4CD5DC}" name="Waste type"/>
    <tableColumn id="2" xr3:uid="{90C600DB-9D9A-40BA-A63D-5CA97FC3229E}" name="Construction wastage rate  (%) (A5)" dataDxfId="8"/>
    <tableColumn id="3" xr3:uid="{C5825633-F857-4349-BF81-B206647D9951}" name="Share of material by waste treatment destination (A5 and C1-C4): Recycling rate (%)" dataDxfId="7"/>
    <tableColumn id="4" xr3:uid="{CCA4298F-BC7C-49CB-87B5-D91D28A9E1C0}" name="Share of material by waste treatment destination (A5 and C1-C4): Landfill rate (%)" dataDxfId="6"/>
    <tableColumn id="5" xr3:uid="{EAC04288-2F49-48AD-AFF5-1206885D1D6E}" name="Wastage rate source" dataDxfId="5"/>
    <tableColumn id="6" xr3:uid="{E6FC33FE-59D0-4236-8074-C13F59B8AF89}" name="EOL waste treatment assumptions" dataDxfId="4"/>
    <tableColumn id="7" xr3:uid="{785E1FB3-ED36-475F-998C-ADE6837342C0}" name="Waste density factor (tonnes/m3)" dataDxfId="3"/>
    <tableColumn id="8" xr3:uid="{30C19BBB-D997-4A5C-BD44-A739D32338E6}" name="Waste density source" dataDxfId="2"/>
  </tableColumns>
  <tableStyleInfo name="TableStyleLight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0BB4D5-FD6E-407C-AD11-D7C619F6E723}" name="Table3" displayName="Table3" ref="A19:C21" totalsRowShown="0" headerRowDxfId="220" dataDxfId="218" headerRowBorderDxfId="219" tableBorderDxfId="217" totalsRowBorderDxfId="216">
  <tableColumns count="3">
    <tableColumn id="1" xr3:uid="{F064512A-068A-4279-B328-68ACC6422524}" name="Tab name" dataDxfId="215" dataCellStyle="Hyperlink"/>
    <tableColumn id="2" xr3:uid="{F08C8595-E674-42FF-B601-F75AEA39503D}" name="Description" dataDxfId="214"/>
    <tableColumn id="3" xr3:uid="{7C6A3927-64B6-4FA9-B522-96543CBC78CC}" name="Relevant reporting modules" dataDxfId="213"/>
  </tableColumns>
  <tableStyleInfo name="TableStyleLight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ECED74-F5AD-48A4-A825-902B32369CBF}" name="Table4" displayName="Table4" ref="A23:C25" totalsRowShown="0" headerRowDxfId="212" dataDxfId="210" headerRowBorderDxfId="211" tableBorderDxfId="209" totalsRowBorderDxfId="208">
  <tableColumns count="3">
    <tableColumn id="1" xr3:uid="{622C64AC-27E3-48B4-9A79-770475A195F2}" name="Tab name" dataDxfId="207"/>
    <tableColumn id="2" xr3:uid="{7C200F32-C170-45C0-AD43-305F0DEFCCF3}" name="Description" dataDxfId="206"/>
    <tableColumn id="3" xr3:uid="{528BFA8F-5D27-4BB4-8EA8-93F0A0DA8C36}" name="Relevant reporting modules" dataDxfId="205"/>
  </tableColumns>
  <tableStyleInfo name="TableStyleLight9"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402A06-D470-41E2-B3EB-E881159476C0}" name="Table5" displayName="Table5" ref="A5:L184" totalsRowShown="0" headerRowDxfId="204" tableBorderDxfId="203">
  <autoFilter ref="A5:L184" xr:uid="{0C402A06-D470-41E2-B3EB-E881159476C0}"/>
  <tableColumns count="12">
    <tableColumn id="1" xr3:uid="{1701C7AA-213E-4B59-A2B4-F01C338D30CE}" name="Higher-level category" dataDxfId="202"/>
    <tableColumn id="2" xr3:uid="{CA5BE55A-69E4-4ED2-84CB-7FA1DC3FB3D1}" name="Material/product sub-category" dataDxfId="201"/>
    <tableColumn id="3" xr3:uid="{6F415437-CB10-4976-B6F6-0B5CF05601E6}" name="Material/product name" dataDxfId="200"/>
    <tableColumn id="4" xr3:uid="{9EDA717A-F088-464E-8486-4A1F734A24D7}" name="Description" dataDxfId="199"/>
    <tableColumn id="5" xr3:uid="{6F35C643-E6DE-4736-BDCD-9FF1E422E8B2}" name="Unit" dataDxfId="198"/>
    <tableColumn id="6" xr3:uid="{9ADF046C-09E0-4264-9E86-C060B117DA22}" name="Upfront carbon emissions - Quantity basis (kgCO2e/unit) - Average" dataDxfId="197"/>
    <tableColumn id="7" xr3:uid="{F566395E-35F1-42ED-8408-AD73DE65A44B}" name="Upfront carbon storage - Quantity basis (kgCO2e/unit) - Average" dataDxfId="196"/>
    <tableColumn id="8" xr3:uid="{A3ADEC0A-18BA-43F0-96B2-6E3EA4D33033}" name="Density / conversion factor" dataDxfId="195"/>
    <tableColumn id="9" xr3:uid="{A5884162-6D1B-47AA-93B8-731934DF078D}" name="Unit2" dataDxfId="194"/>
    <tableColumn id="10" xr3:uid="{30B8EC0E-CB39-4799-982A-7203B7DD4BDF}" name="Source" dataDxfId="193"/>
    <tableColumn id="12" xr3:uid="{7185F388-3E10-479D-B1F3-35B88C1489C5}" name="Exact material/product name in source" dataDxfId="192"/>
    <tableColumn id="11" xr3:uid="{97BFF503-3D57-4A0A-8E10-40787A2BD5A3}" name="Emission factor type_x000a_(INSW hierarchy)" dataDxfId="19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87925B-A802-4227-8463-5520BD960302}" name="Table6" displayName="Table6" ref="A6:D13" totalsRowShown="0" headerRowDxfId="190" dataDxfId="188" headerRowBorderDxfId="189" tableBorderDxfId="187">
  <tableColumns count="4">
    <tableColumn id="1" xr3:uid="{54A119C9-23C6-4B3B-9E4F-F3916BD914FA}" name="Transport mode" dataDxfId="186"/>
    <tableColumn id="2" xr3:uid="{9F966E7A-BE2B-47F5-825B-F76629B5C511}" name="Quantity"/>
    <tableColumn id="3" xr3:uid="{29DDCB48-FFBE-4447-85A8-8286C7C3CE20}" name="Unit" dataDxfId="185"/>
    <tableColumn id="4" xr3:uid="{2CC03EE2-5971-427B-B65B-1CDD48BB5C29}" name="Sourcea" dataDxfId="18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7466C4C-7236-41B5-8387-80D100E6B78E}" name="Table721" displayName="Table721" ref="A7:E32" totalsRowShown="0" headerRowDxfId="183" dataDxfId="181" headerRowBorderDxfId="182" tableBorderDxfId="180">
  <tableColumns count="5">
    <tableColumn id="1" xr3:uid="{8A437F4F-1625-42EF-A012-2DC742A8C701}" name="Application" dataDxfId="179"/>
    <tableColumn id="2" xr3:uid="{BE3A6592-8E6B-4CD9-AD0A-08CDEC844D88}" name="Energy or Fuel combusted" dataDxfId="178"/>
    <tableColumn id="3" xr3:uid="{2FF2FE04-16EE-4437-AEA8-D03FCD3E4465}" name="Quantity (Scopes 1 and 3)" dataDxfId="177"/>
    <tableColumn id="4" xr3:uid="{8DF63B8B-4884-49F7-BB57-8B2F979FD570}" name="Unit" dataDxfId="176"/>
    <tableColumn id="5" xr3:uid="{58D7F9BA-A17F-41C7-A3D6-EA4E25BCCD01}" name="Source" dataDxfId="175"/>
  </tableColumns>
  <tableStyleInfo name="TableStyleLight9"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1CFFEC5-DB5D-423A-8DDF-98C69BE1BA85}" name="tbl_EC_transport_fuels" displayName="tbl_EC_transport_fuels" ref="A74:D84" totalsRowShown="0" headerRowDxfId="174" dataDxfId="173" tableBorderDxfId="172">
  <tableColumns count="4">
    <tableColumn id="1" xr3:uid="{D01331A2-F6F2-44D6-B8B9-65BB4342459A}" name="Input/activity" dataDxfId="171"/>
    <tableColumn id="2" xr3:uid="{2FDA4408-9E6F-44BA-B9FA-7ED2F8F7E47D}" name="Quantity" dataDxfId="170"/>
    <tableColumn id="3" xr3:uid="{7ADDE365-E160-413A-83A5-9F99668ACF82}" name="Unit" dataDxfId="169"/>
    <tableColumn id="4" xr3:uid="{C4E94D22-2287-44AE-9339-8497B167A46D}" name="Source" dataDxfId="168"/>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821EF02-D3D7-4568-ACD7-E92A34D51381}" name="tbl_EF_transport_fuels" displayName="tbl_EF_transport_fuels" ref="A87:E96" totalsRowShown="0" headerRowDxfId="167" dataDxfId="166" tableBorderDxfId="165">
  <tableColumns count="5">
    <tableColumn id="1" xr3:uid="{F4F72A2A-0543-4B43-AC5F-D083450DFD95}" name="Input/activity" dataDxfId="164"/>
    <tableColumn id="2" xr3:uid="{78BB7DCB-0342-4D04-B317-1AE3785191C9}" name="Scope 1 Emissions Factore" dataDxfId="163"/>
    <tableColumn id="3" xr3:uid="{DABE83D4-980B-4330-B2DD-FB7174002936}" name="Scope 3 Emissions Factor" dataDxfId="162"/>
    <tableColumn id="4" xr3:uid="{4A0C5FB4-639B-44B3-8FA4-CAD3B799E3AE}" name="Unit" dataDxfId="161"/>
    <tableColumn id="5" xr3:uid="{0D54E1A5-14CD-4827-9786-C75AB9829950}" name="Source" dataDxfId="160"/>
  </tableColumns>
  <tableStyleInfo name="TableStyleLight9" showFirstColumn="0" showLastColumn="0" showRowStripes="1" showColumnStripes="0"/>
</table>
</file>

<file path=xl/theme/theme1.xml><?xml version="1.0" encoding="utf-8"?>
<a:theme xmlns:a="http://schemas.openxmlformats.org/drawingml/2006/main" name="Theme-Premiers2024">
  <a:themeElements>
    <a:clrScheme name="NSWGOV Corporate Sept 2022">
      <a:dk1>
        <a:srgbClr val="22272B"/>
      </a:dk1>
      <a:lt1>
        <a:srgbClr val="FFFFFF"/>
      </a:lt1>
      <a:dk2>
        <a:srgbClr val="D7153A"/>
      </a:dk2>
      <a:lt2>
        <a:srgbClr val="EBEBEB"/>
      </a:lt2>
      <a:accent1>
        <a:srgbClr val="002664"/>
      </a:accent1>
      <a:accent2>
        <a:srgbClr val="146CFD"/>
      </a:accent2>
      <a:accent3>
        <a:srgbClr val="8CE0FF"/>
      </a:accent3>
      <a:accent4>
        <a:srgbClr val="CBEDFD"/>
      </a:accent4>
      <a:accent5>
        <a:srgbClr val="495054"/>
      </a:accent5>
      <a:accent6>
        <a:srgbClr val="CDD3D6"/>
      </a:accent6>
      <a:hlink>
        <a:srgbClr val="22272B"/>
      </a:hlink>
      <a:folHlink>
        <a:srgbClr val="22272B"/>
      </a:folHlink>
    </a:clrScheme>
    <a:fontScheme name="NSW GOV 1">
      <a:majorFont>
        <a:latin typeface="Public Sans SemiBold"/>
        <a:ea typeface=""/>
        <a:cs typeface=""/>
      </a:majorFont>
      <a:minorFont>
        <a:latin typeface="Public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6350">
          <a:solidFill>
            <a:prstClr val="black"/>
          </a:solidFill>
        </a:ln>
        <a:effectLst/>
      </a:spPr>
      <a:bodyPr wrap="square" rtlCol="0"/>
      <a:lstStyle/>
      <a:style>
        <a:lnRef idx="0">
          <a:schemeClr val="accent1"/>
        </a:lnRef>
        <a:fillRef idx="0">
          <a:schemeClr val="accent1"/>
        </a:fillRef>
        <a:effectRef idx="0">
          <a:schemeClr val="accent1"/>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printerSettings" Target="../printerSettings/printerSettings2.bin"/><Relationship Id="rId7" Type="http://schemas.openxmlformats.org/officeDocument/2006/relationships/table" Target="../tables/table4.xml"/><Relationship Id="rId2" Type="http://schemas.openxmlformats.org/officeDocument/2006/relationships/hyperlink" Target="https://www.infrastructure.gov.au/sites/default/files/documents/embodied-carbon-measurement-for-infrastructure.pdf" TargetMode="Externa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microsoft.com/office/2019/04/relationships/namedSheetView" Target="../namedSheetViews/namedSheetView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printerSettings" Target="../printerSettings/printerSettings7.bin"/><Relationship Id="rId7" Type="http://schemas.openxmlformats.org/officeDocument/2006/relationships/table" Target="../tables/table10.xml"/><Relationship Id="rId2" Type="http://schemas.openxmlformats.org/officeDocument/2006/relationships/hyperlink" Target="https://www.dcceew.gov.au/climate-change/publications/national-greenhouse-accounts-factors" TargetMode="External"/><Relationship Id="rId1" Type="http://schemas.openxmlformats.org/officeDocument/2006/relationships/hyperlink" Target="https://www.dcceew.gov.au/climate-change/publications/national-greenhouse-accounts-factors" TargetMode="External"/><Relationship Id="rId6" Type="http://schemas.openxmlformats.org/officeDocument/2006/relationships/table" Target="../tables/table9.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hyperlink" Target="https://www.dcceew.gov.au/climate-change/emissions-reporting/projecting-emission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hyperlink" Target="https://www.mainroads.wa.gov.au/4aaebe/globalassets/technical-commercial/technical-library/road-and-traffic-engineering/climate-change/carbon-gauge-workbook-2013.pdf" TargetMode="External"/><Relationship Id="rId1" Type="http://schemas.openxmlformats.org/officeDocument/2006/relationships/hyperlink" Target="https://www.mainroads.wa.gov.au/4aaebe/globalassets/technical-commercial/technical-library/road-and-traffic-engineering/climate-change/carbon-gauge-workbook-2013.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hyperlink" Target="https://www.dcceew.gov.au/climate-change/publications/national-greenhouse-accounts-factor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8.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7736-5045-45B1-80D9-6227FB2C3C90}">
  <dimension ref="A1:C29"/>
  <sheetViews>
    <sheetView tabSelected="1" workbookViewId="0">
      <selection activeCell="B13" sqref="B13"/>
    </sheetView>
  </sheetViews>
  <sheetFormatPr defaultColWidth="9" defaultRowHeight="12.75"/>
  <cols>
    <col min="1" max="1" width="33.42578125" style="1" customWidth="1"/>
    <col min="2" max="2" width="66.7109375" style="3" customWidth="1"/>
    <col min="3" max="3" width="24.28515625" style="1" customWidth="1"/>
    <col min="4" max="16384" width="9" style="1"/>
  </cols>
  <sheetData>
    <row r="1" spans="1:3" ht="33.75">
      <c r="A1" s="17" t="s">
        <v>0</v>
      </c>
    </row>
    <row r="2" spans="1:3" ht="20.25">
      <c r="A2" s="2" t="s">
        <v>1</v>
      </c>
    </row>
    <row r="3" spans="1:3">
      <c r="A3" s="168" t="s">
        <v>2</v>
      </c>
    </row>
    <row r="4" spans="1:3">
      <c r="A4" s="354" t="s">
        <v>3</v>
      </c>
    </row>
    <row r="5" spans="1:3" ht="38.25" customHeight="1" thickBot="1">
      <c r="A5" s="169" t="s">
        <v>4</v>
      </c>
    </row>
    <row r="6" spans="1:3">
      <c r="A6" s="94" t="s">
        <v>5</v>
      </c>
      <c r="B6" s="377">
        <v>46143</v>
      </c>
    </row>
    <row r="7" spans="1:3">
      <c r="A7" s="95" t="s">
        <v>6</v>
      </c>
      <c r="B7" s="378">
        <v>1</v>
      </c>
    </row>
    <row r="8" spans="1:3" ht="51.6" customHeight="1" thickBot="1">
      <c r="A8" s="96" t="s">
        <v>7</v>
      </c>
      <c r="B8" s="88"/>
      <c r="C8" s="88"/>
    </row>
    <row r="9" spans="1:3" ht="13.5" thickTop="1">
      <c r="A9" s="247" t="s">
        <v>8</v>
      </c>
      <c r="B9" s="247"/>
      <c r="C9" s="247"/>
    </row>
    <row r="10" spans="1:3" ht="25.5">
      <c r="A10" s="251" t="s">
        <v>9</v>
      </c>
      <c r="B10" s="252" t="s">
        <v>10</v>
      </c>
      <c r="C10" s="253" t="s">
        <v>11</v>
      </c>
    </row>
    <row r="11" spans="1:3" ht="24" customHeight="1">
      <c r="A11" s="255" t="s">
        <v>12</v>
      </c>
      <c r="B11" s="256" t="s">
        <v>13</v>
      </c>
      <c r="C11" s="250" t="s">
        <v>14</v>
      </c>
    </row>
    <row r="12" spans="1:3" ht="24" customHeight="1">
      <c r="A12" s="128" t="s">
        <v>15</v>
      </c>
      <c r="B12" s="31" t="s">
        <v>16</v>
      </c>
      <c r="C12" s="166" t="s">
        <v>17</v>
      </c>
    </row>
    <row r="13" spans="1:3" ht="24" customHeight="1">
      <c r="A13" s="128" t="s">
        <v>18</v>
      </c>
      <c r="B13" s="31" t="s">
        <v>19</v>
      </c>
      <c r="C13" s="166" t="s">
        <v>20</v>
      </c>
    </row>
    <row r="14" spans="1:3" ht="24" customHeight="1">
      <c r="A14" s="128" t="s">
        <v>21</v>
      </c>
      <c r="B14" s="31" t="s">
        <v>22</v>
      </c>
      <c r="C14" s="166" t="s">
        <v>20</v>
      </c>
    </row>
    <row r="15" spans="1:3" ht="24" customHeight="1">
      <c r="A15" s="128" t="s">
        <v>23</v>
      </c>
      <c r="B15" s="31" t="s">
        <v>24</v>
      </c>
      <c r="C15" s="166" t="s">
        <v>20</v>
      </c>
    </row>
    <row r="16" spans="1:3" ht="24" customHeight="1">
      <c r="A16" s="128" t="s">
        <v>25</v>
      </c>
      <c r="B16" s="31" t="s">
        <v>26</v>
      </c>
      <c r="C16" s="210" t="s">
        <v>27</v>
      </c>
    </row>
    <row r="17" spans="1:3" ht="33" customHeight="1">
      <c r="A17" s="129" t="s">
        <v>28</v>
      </c>
      <c r="B17" s="209" t="s">
        <v>29</v>
      </c>
      <c r="C17" s="208" t="s">
        <v>30</v>
      </c>
    </row>
    <row r="18" spans="1:3">
      <c r="A18" s="254" t="s">
        <v>31</v>
      </c>
      <c r="B18" s="247"/>
      <c r="C18" s="247"/>
    </row>
    <row r="19" spans="1:3" ht="25.5">
      <c r="A19" s="251" t="s">
        <v>9</v>
      </c>
      <c r="B19" s="252" t="s">
        <v>10</v>
      </c>
      <c r="C19" s="253" t="s">
        <v>11</v>
      </c>
    </row>
    <row r="20" spans="1:3" ht="24" customHeight="1">
      <c r="A20" s="255" t="s">
        <v>32</v>
      </c>
      <c r="B20" s="249" t="s">
        <v>33</v>
      </c>
      <c r="C20" s="250" t="s">
        <v>34</v>
      </c>
    </row>
    <row r="21" spans="1:3" ht="24" customHeight="1">
      <c r="A21" s="129" t="s">
        <v>35</v>
      </c>
      <c r="B21" s="97" t="s">
        <v>36</v>
      </c>
      <c r="C21" s="167" t="s">
        <v>34</v>
      </c>
    </row>
    <row r="22" spans="1:3">
      <c r="A22" s="246" t="s">
        <v>37</v>
      </c>
      <c r="B22" s="247"/>
      <c r="C22" s="247"/>
    </row>
    <row r="23" spans="1:3" ht="25.5">
      <c r="A23" s="251" t="s">
        <v>9</v>
      </c>
      <c r="B23" s="252" t="s">
        <v>10</v>
      </c>
      <c r="C23" s="253" t="s">
        <v>11</v>
      </c>
    </row>
    <row r="24" spans="1:3" ht="24" customHeight="1">
      <c r="A24" s="248" t="s">
        <v>38</v>
      </c>
      <c r="B24" s="249" t="s">
        <v>39</v>
      </c>
      <c r="C24" s="250" t="s">
        <v>40</v>
      </c>
    </row>
    <row r="25" spans="1:3" ht="35.25" customHeight="1">
      <c r="A25" s="129" t="s">
        <v>41</v>
      </c>
      <c r="B25" s="97" t="s">
        <v>42</v>
      </c>
      <c r="C25" s="208" t="s">
        <v>43</v>
      </c>
    </row>
    <row r="26" spans="1:3">
      <c r="A26" s="4"/>
      <c r="B26" s="4"/>
    </row>
    <row r="27" spans="1:3">
      <c r="A27" s="4"/>
      <c r="B27" s="4"/>
    </row>
    <row r="28" spans="1:3">
      <c r="A28" s="4"/>
      <c r="B28" s="4"/>
    </row>
    <row r="29" spans="1:3">
      <c r="A29" s="3"/>
    </row>
  </sheetData>
  <sheetProtection formatColumns="0" formatRows="0"/>
  <customSheetViews>
    <customSheetView guid="{99A28103-7007-418B-9D7F-D2D3CBFA05ED}">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customSheetView>
  </customSheetViews>
  <phoneticPr fontId="19" type="noConversion"/>
  <hyperlinks>
    <hyperlink ref="A11" location="'1.1 Product Stage EFs'!A1" display="1.1 Product Stage EFs" xr:uid="{C88F3641-E122-4D9D-9FAC-06B04B3A0608}"/>
    <hyperlink ref="A12" location="'1.2 Transport EFs'!A1" display="1.2 Transport EFs" xr:uid="{2FC51381-E6FB-40CC-BB00-BA236618591E}"/>
    <hyperlink ref="A13" location="'1.3 Fuel EFs and Conversion'!A1" display="1.3 Fuel EFs and Conversions" xr:uid="{F1378B46-E129-492B-A488-CCE1CF165011}"/>
    <hyperlink ref="A24" location="'3.1 Transport distances'!A1" display="3.1 Transport Distances" xr:uid="{6802CDF4-36D3-43A8-A020-B89E979BEFAF}"/>
    <hyperlink ref="A25" location="'3.2 Wastage and EOL rates'!A1" display="3.2 Wastage and EOL rates" xr:uid="{7F134A55-B734-4C35-839C-4545C0A117D0}"/>
    <hyperlink ref="A16" location="'1.6 Waste treatment EFs'!A1" display="1.6 Waste treatment EFs" xr:uid="{C8E2D9AC-7684-476D-A175-C401622B0A34}"/>
    <hyperlink ref="A21" location="'2.2 Benchmarks - material spend'!A1" display="2.2 Benchmarks - material spend" xr:uid="{65368AC4-34CA-4D1B-8FFB-11EB24AF4F5E}"/>
    <hyperlink ref="A20" location="'2.1 Benchmarks - physical unit'!A1" display="2.1 Benchmarks - physical unit" xr:uid="{3768AD28-B10C-48D2-9F32-23CF5C2D12AD}"/>
    <hyperlink ref="A15" location="'1.5 Land Use EFs'!A1" display="1.5 Land use EFs" xr:uid="{983C1A7B-9351-47DA-8EF9-A53B62CE6F83}"/>
    <hyperlink ref="A17" location="'1.7 Concrete EF calculator'!A1" display="1.7 Concrete EF calculator " xr:uid="{65E9B50F-0FB6-4B8F-A082-EB9298DBD4D9}"/>
    <hyperlink ref="A14" location="'1.4 Electricity EFs and Calc'!A1" display="1.4 Electricity EFs and Calc" xr:uid="{49B533AC-46AE-4C78-BEC0-20AD1523FA7A}"/>
    <hyperlink ref="A4" r:id="rId2" xr:uid="{17EDFA77-E5B0-4160-B917-E224BEEF53E5}"/>
  </hyperlinks>
  <pageMargins left="0.7" right="0.7" top="0.75" bottom="0.75" header="0.3" footer="0.3"/>
  <pageSetup paperSize="9" orientation="portrait" horizontalDpi="1200" verticalDpi="1200" r:id="rId3"/>
  <headerFooter>
    <oddHeader>&amp;C&amp;"Aptos"&amp;14&amp;KFF0000 OFFICIAL&amp;1#_x000D_</oddHeader>
    <oddFooter>&amp;C_x000D_&amp;1#&amp;"Aptos"&amp;14&amp;KFF0000 OFFICIAL</oddFooter>
  </headerFooter>
  <tableParts count="4">
    <tablePart r:id="rId4"/>
    <tablePart r:id="rId5"/>
    <tablePart r:id="rId6"/>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5DA6-01C3-46EF-A67C-5122A7026615}">
  <sheetPr>
    <tabColor theme="4" tint="0.249977111117893"/>
  </sheetPr>
  <dimension ref="A1:BE66"/>
  <sheetViews>
    <sheetView zoomScaleNormal="100" workbookViewId="0"/>
  </sheetViews>
  <sheetFormatPr defaultColWidth="9" defaultRowHeight="12.75"/>
  <cols>
    <col min="1" max="1" width="11.28515625" style="1" customWidth="1"/>
    <col min="2" max="2" width="24" style="1" customWidth="1"/>
    <col min="3" max="3" width="31.28515625" style="1" customWidth="1"/>
    <col min="4" max="5" width="13.42578125" style="1" customWidth="1"/>
    <col min="6" max="12" width="15.7109375" style="1" customWidth="1"/>
    <col min="13" max="13" width="14.7109375" style="1" customWidth="1"/>
    <col min="14" max="16384" width="9" style="1"/>
  </cols>
  <sheetData>
    <row r="1" spans="1:57" ht="20.25" thickBot="1">
      <c r="A1" s="130" t="s">
        <v>771</v>
      </c>
      <c r="B1" s="130"/>
      <c r="C1" s="130"/>
      <c r="D1" s="130"/>
      <c r="E1" s="130"/>
      <c r="F1" s="347"/>
      <c r="G1" s="347"/>
    </row>
    <row r="2" spans="1:57" s="15" customFormat="1" ht="36.6" customHeight="1" thickTop="1" thickBot="1">
      <c r="A2" s="367" t="s">
        <v>61</v>
      </c>
      <c r="B2" s="367"/>
      <c r="C2" s="367"/>
      <c r="D2" s="367"/>
      <c r="E2" s="367"/>
      <c r="F2" s="367"/>
      <c r="G2" s="367"/>
      <c r="H2" s="1"/>
      <c r="I2" s="1"/>
      <c r="J2" s="1"/>
    </row>
    <row r="3" spans="1:57" s="15" customFormat="1" ht="141.75" customHeight="1" thickTop="1">
      <c r="A3" s="365" t="s">
        <v>772</v>
      </c>
      <c r="B3" s="365"/>
      <c r="C3" s="365"/>
      <c r="D3" s="365"/>
      <c r="E3" s="365"/>
      <c r="F3" s="365"/>
      <c r="G3" s="365"/>
      <c r="H3" s="1"/>
      <c r="I3" s="1"/>
      <c r="J3" s="1"/>
    </row>
    <row r="4" spans="1:57" s="15" customFormat="1" ht="15.75" thickBot="1">
      <c r="A4" s="370" t="s">
        <v>773</v>
      </c>
      <c r="B4" s="370"/>
      <c r="C4" s="370"/>
      <c r="D4" s="370"/>
      <c r="E4" s="370"/>
      <c r="F4" s="370"/>
      <c r="G4" s="370"/>
      <c r="H4" s="1"/>
      <c r="I4" s="1"/>
      <c r="J4" s="1"/>
    </row>
    <row r="5" spans="1:57" s="15" customFormat="1" ht="54.75" customHeight="1">
      <c r="A5" s="368" t="s">
        <v>774</v>
      </c>
      <c r="B5" s="368"/>
      <c r="C5" s="368"/>
      <c r="D5" s="368"/>
      <c r="E5" s="368"/>
      <c r="F5" s="368"/>
      <c r="G5" s="368"/>
      <c r="H5" s="1"/>
      <c r="I5" s="1"/>
      <c r="J5" s="1"/>
    </row>
    <row r="6" spans="1:57" s="15" customFormat="1" ht="15.75" customHeight="1" thickBot="1">
      <c r="A6" s="369" t="s">
        <v>775</v>
      </c>
      <c r="B6" s="369"/>
      <c r="C6" s="369"/>
      <c r="D6" s="369"/>
      <c r="E6" s="369"/>
      <c r="F6" s="369"/>
      <c r="G6" s="369"/>
      <c r="H6" s="1"/>
      <c r="I6" s="1"/>
      <c r="J6" s="1"/>
    </row>
    <row r="7" spans="1:57" s="15" customFormat="1" ht="77.099999999999994" customHeight="1">
      <c r="A7" s="368" t="s">
        <v>776</v>
      </c>
      <c r="B7" s="368"/>
      <c r="C7" s="368"/>
      <c r="D7" s="368"/>
      <c r="E7" s="368"/>
      <c r="F7" s="368"/>
      <c r="G7" s="368"/>
      <c r="H7" s="1"/>
      <c r="I7" s="1"/>
      <c r="J7" s="1"/>
    </row>
    <row r="8" spans="1:57" ht="15.75" customHeight="1">
      <c r="A8" s="41" t="s">
        <v>777</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row>
    <row r="9" spans="1:57" ht="77.099999999999994" customHeight="1">
      <c r="A9" s="304" t="s">
        <v>778</v>
      </c>
      <c r="B9" s="305" t="s">
        <v>779</v>
      </c>
      <c r="C9" s="305" t="s">
        <v>780</v>
      </c>
      <c r="D9" s="306" t="s">
        <v>781</v>
      </c>
      <c r="E9" s="306" t="s">
        <v>782</v>
      </c>
      <c r="F9" s="306" t="s">
        <v>783</v>
      </c>
      <c r="G9" s="306" t="s">
        <v>784</v>
      </c>
      <c r="H9" s="306" t="s">
        <v>785</v>
      </c>
      <c r="I9" s="306" t="s">
        <v>786</v>
      </c>
      <c r="J9" s="306" t="s">
        <v>787</v>
      </c>
      <c r="K9" s="306" t="s">
        <v>788</v>
      </c>
      <c r="L9" s="307" t="s">
        <v>789</v>
      </c>
      <c r="M9" s="308" t="s">
        <v>790</v>
      </c>
    </row>
    <row r="10" spans="1:57" ht="14.25">
      <c r="A10" s="299" t="s">
        <v>791</v>
      </c>
      <c r="B10" s="300" t="s">
        <v>792</v>
      </c>
      <c r="C10" s="301" t="s">
        <v>793</v>
      </c>
      <c r="D10" s="302">
        <v>542</v>
      </c>
      <c r="E10" s="302">
        <v>722</v>
      </c>
      <c r="F10" s="302">
        <v>903</v>
      </c>
      <c r="G10" s="302">
        <v>20.6</v>
      </c>
      <c r="H10" s="302">
        <v>27.5</v>
      </c>
      <c r="I10" s="302">
        <v>34.4</v>
      </c>
      <c r="J10" s="302">
        <v>77.5</v>
      </c>
      <c r="K10" s="302">
        <v>103</v>
      </c>
      <c r="L10" s="302">
        <v>129</v>
      </c>
      <c r="M10" s="303" t="s">
        <v>794</v>
      </c>
    </row>
    <row r="11" spans="1:57" ht="14.25">
      <c r="A11" s="222" t="s">
        <v>791</v>
      </c>
      <c r="B11" s="223" t="s">
        <v>795</v>
      </c>
      <c r="C11" s="223" t="s">
        <v>796</v>
      </c>
      <c r="D11" s="234">
        <v>494</v>
      </c>
      <c r="E11" s="234">
        <v>658</v>
      </c>
      <c r="F11" s="234">
        <v>823</v>
      </c>
      <c r="G11" s="234">
        <v>20.399999999999999</v>
      </c>
      <c r="H11" s="234">
        <v>27.2</v>
      </c>
      <c r="I11" s="234">
        <v>33.9</v>
      </c>
      <c r="J11" s="234">
        <v>112</v>
      </c>
      <c r="K11" s="234">
        <v>149</v>
      </c>
      <c r="L11" s="234">
        <v>186</v>
      </c>
      <c r="M11" s="224" t="s">
        <v>794</v>
      </c>
    </row>
    <row r="12" spans="1:57" ht="14.25">
      <c r="A12" s="222" t="s">
        <v>791</v>
      </c>
      <c r="B12" s="223" t="s">
        <v>795</v>
      </c>
      <c r="C12" s="223" t="s">
        <v>797</v>
      </c>
      <c r="D12" s="234">
        <v>590</v>
      </c>
      <c r="E12" s="234">
        <v>787</v>
      </c>
      <c r="F12" s="234">
        <v>984</v>
      </c>
      <c r="G12" s="234">
        <v>21.2</v>
      </c>
      <c r="H12" s="234">
        <v>28.3</v>
      </c>
      <c r="I12" s="234">
        <v>35.4</v>
      </c>
      <c r="J12" s="234">
        <v>98.2</v>
      </c>
      <c r="K12" s="234">
        <v>131</v>
      </c>
      <c r="L12" s="234">
        <v>164</v>
      </c>
      <c r="M12" s="224" t="s">
        <v>794</v>
      </c>
    </row>
    <row r="13" spans="1:57" ht="14.25">
      <c r="A13" s="222" t="s">
        <v>791</v>
      </c>
      <c r="B13" s="223" t="s">
        <v>798</v>
      </c>
      <c r="C13" s="223" t="s">
        <v>799</v>
      </c>
      <c r="D13" s="234">
        <v>250</v>
      </c>
      <c r="E13" s="234">
        <v>333</v>
      </c>
      <c r="F13" s="234">
        <v>417</v>
      </c>
      <c r="G13" s="234">
        <v>14.4</v>
      </c>
      <c r="H13" s="234">
        <v>19.100000000000001</v>
      </c>
      <c r="I13" s="234">
        <v>23.9</v>
      </c>
      <c r="J13" s="234">
        <v>29.1</v>
      </c>
      <c r="K13" s="234">
        <v>38.799999999999997</v>
      </c>
      <c r="L13" s="234">
        <v>48.5</v>
      </c>
      <c r="M13" s="224" t="s">
        <v>794</v>
      </c>
    </row>
    <row r="14" spans="1:57" ht="14.25">
      <c r="A14" s="222" t="s">
        <v>791</v>
      </c>
      <c r="B14" s="223" t="s">
        <v>798</v>
      </c>
      <c r="C14" s="223" t="s">
        <v>800</v>
      </c>
      <c r="D14" s="234">
        <v>566</v>
      </c>
      <c r="E14" s="234">
        <v>755</v>
      </c>
      <c r="F14" s="234">
        <v>944</v>
      </c>
      <c r="G14" s="234">
        <v>21.5</v>
      </c>
      <c r="H14" s="234">
        <v>28.7</v>
      </c>
      <c r="I14" s="234">
        <v>35.9</v>
      </c>
      <c r="J14" s="234">
        <v>73.8</v>
      </c>
      <c r="K14" s="234">
        <v>98.3</v>
      </c>
      <c r="L14" s="234">
        <v>123</v>
      </c>
      <c r="M14" s="224" t="s">
        <v>794</v>
      </c>
    </row>
    <row r="15" spans="1:57" ht="14.25">
      <c r="A15" s="222" t="s">
        <v>791</v>
      </c>
      <c r="B15" s="223" t="s">
        <v>798</v>
      </c>
      <c r="C15" s="223" t="s">
        <v>801</v>
      </c>
      <c r="D15" s="234">
        <v>483</v>
      </c>
      <c r="E15" s="234">
        <v>645</v>
      </c>
      <c r="F15" s="234">
        <v>806</v>
      </c>
      <c r="G15" s="234">
        <v>20.8</v>
      </c>
      <c r="H15" s="234">
        <v>27.8</v>
      </c>
      <c r="I15" s="234">
        <v>34.700000000000003</v>
      </c>
      <c r="J15" s="234">
        <v>67.8</v>
      </c>
      <c r="K15" s="234">
        <v>90.4</v>
      </c>
      <c r="L15" s="234">
        <v>113</v>
      </c>
      <c r="M15" s="224" t="s">
        <v>794</v>
      </c>
    </row>
    <row r="16" spans="1:57" ht="14.25">
      <c r="A16" s="222" t="s">
        <v>791</v>
      </c>
      <c r="B16" s="223" t="s">
        <v>802</v>
      </c>
      <c r="C16" s="223" t="s">
        <v>803</v>
      </c>
      <c r="D16" s="234">
        <v>585</v>
      </c>
      <c r="E16" s="234">
        <v>780</v>
      </c>
      <c r="F16" s="234">
        <v>974</v>
      </c>
      <c r="G16" s="234">
        <v>22.6</v>
      </c>
      <c r="H16" s="234">
        <v>30.1</v>
      </c>
      <c r="I16" s="234">
        <v>37.6</v>
      </c>
      <c r="J16" s="234">
        <v>193</v>
      </c>
      <c r="K16" s="234">
        <v>258</v>
      </c>
      <c r="L16" s="234">
        <v>322</v>
      </c>
      <c r="M16" s="224" t="s">
        <v>794</v>
      </c>
    </row>
    <row r="17" spans="1:13" ht="14.25">
      <c r="A17" s="222" t="s">
        <v>791</v>
      </c>
      <c r="B17" s="223" t="s">
        <v>802</v>
      </c>
      <c r="C17" s="223" t="s">
        <v>804</v>
      </c>
      <c r="D17" s="234">
        <v>615</v>
      </c>
      <c r="E17" s="234">
        <v>820</v>
      </c>
      <c r="F17" s="234">
        <v>1025</v>
      </c>
      <c r="G17" s="234">
        <v>23</v>
      </c>
      <c r="H17" s="234">
        <v>30.7</v>
      </c>
      <c r="I17" s="234">
        <v>38.4</v>
      </c>
      <c r="J17" s="234">
        <v>68.599999999999994</v>
      </c>
      <c r="K17" s="234">
        <v>91.5</v>
      </c>
      <c r="L17" s="234">
        <v>114</v>
      </c>
      <c r="M17" s="224" t="s">
        <v>794</v>
      </c>
    </row>
    <row r="18" spans="1:13" ht="14.25">
      <c r="A18" s="222" t="s">
        <v>791</v>
      </c>
      <c r="B18" s="223" t="s">
        <v>802</v>
      </c>
      <c r="C18" s="223" t="s">
        <v>805</v>
      </c>
      <c r="D18" s="234">
        <v>615</v>
      </c>
      <c r="E18" s="234">
        <v>820</v>
      </c>
      <c r="F18" s="234">
        <v>1025</v>
      </c>
      <c r="G18" s="234">
        <v>23</v>
      </c>
      <c r="H18" s="234">
        <v>30.7</v>
      </c>
      <c r="I18" s="234">
        <v>38.4</v>
      </c>
      <c r="J18" s="234">
        <v>77.900000000000006</v>
      </c>
      <c r="K18" s="234">
        <v>104</v>
      </c>
      <c r="L18" s="234">
        <v>130</v>
      </c>
      <c r="M18" s="224" t="s">
        <v>794</v>
      </c>
    </row>
    <row r="19" spans="1:13" ht="14.25">
      <c r="A19" s="222" t="s">
        <v>791</v>
      </c>
      <c r="B19" s="223" t="s">
        <v>802</v>
      </c>
      <c r="C19" s="223" t="s">
        <v>806</v>
      </c>
      <c r="D19" s="234">
        <v>615</v>
      </c>
      <c r="E19" s="234">
        <v>820</v>
      </c>
      <c r="F19" s="234">
        <v>1025</v>
      </c>
      <c r="G19" s="234">
        <v>23</v>
      </c>
      <c r="H19" s="234">
        <v>30.7</v>
      </c>
      <c r="I19" s="234">
        <v>38.4</v>
      </c>
      <c r="J19" s="234">
        <v>54.2</v>
      </c>
      <c r="K19" s="234">
        <v>72.2</v>
      </c>
      <c r="L19" s="234">
        <v>90.3</v>
      </c>
      <c r="M19" s="224" t="s">
        <v>794</v>
      </c>
    </row>
    <row r="20" spans="1:13" ht="14.25">
      <c r="A20" s="222" t="s">
        <v>791</v>
      </c>
      <c r="B20" s="223" t="s">
        <v>807</v>
      </c>
      <c r="C20" s="223" t="s">
        <v>808</v>
      </c>
      <c r="D20" s="234">
        <v>615</v>
      </c>
      <c r="E20" s="234">
        <v>819</v>
      </c>
      <c r="F20" s="234">
        <v>1024</v>
      </c>
      <c r="G20" s="234">
        <v>22</v>
      </c>
      <c r="H20" s="234">
        <v>29.3</v>
      </c>
      <c r="I20" s="234">
        <v>36.6</v>
      </c>
      <c r="J20" s="234">
        <v>106</v>
      </c>
      <c r="K20" s="234">
        <v>141</v>
      </c>
      <c r="L20" s="234">
        <v>176</v>
      </c>
      <c r="M20" s="224" t="s">
        <v>794</v>
      </c>
    </row>
    <row r="21" spans="1:13" ht="14.25">
      <c r="A21" s="222" t="s">
        <v>791</v>
      </c>
      <c r="B21" s="223" t="s">
        <v>807</v>
      </c>
      <c r="C21" s="223" t="s">
        <v>809</v>
      </c>
      <c r="D21" s="234">
        <v>518</v>
      </c>
      <c r="E21" s="234">
        <v>690</v>
      </c>
      <c r="F21" s="234">
        <v>863</v>
      </c>
      <c r="G21" s="234">
        <v>21</v>
      </c>
      <c r="H21" s="234">
        <v>28</v>
      </c>
      <c r="I21" s="234">
        <v>35</v>
      </c>
      <c r="J21" s="234">
        <v>110</v>
      </c>
      <c r="K21" s="234">
        <v>146</v>
      </c>
      <c r="L21" s="234">
        <v>183</v>
      </c>
      <c r="M21" s="224" t="s">
        <v>794</v>
      </c>
    </row>
    <row r="22" spans="1:13" ht="14.25">
      <c r="A22" s="222" t="s">
        <v>791</v>
      </c>
      <c r="B22" s="223" t="s">
        <v>807</v>
      </c>
      <c r="C22" s="223" t="s">
        <v>810</v>
      </c>
      <c r="D22" s="234">
        <v>518</v>
      </c>
      <c r="E22" s="234">
        <v>691</v>
      </c>
      <c r="F22" s="234">
        <v>863</v>
      </c>
      <c r="G22" s="234">
        <v>22</v>
      </c>
      <c r="H22" s="234">
        <v>29.3</v>
      </c>
      <c r="I22" s="234">
        <v>36.6</v>
      </c>
      <c r="J22" s="234">
        <v>49.6</v>
      </c>
      <c r="K22" s="234">
        <v>66.2</v>
      </c>
      <c r="L22" s="234">
        <v>82.7</v>
      </c>
      <c r="M22" s="224" t="s">
        <v>794</v>
      </c>
    </row>
    <row r="23" spans="1:13" ht="14.25">
      <c r="A23" s="222" t="s">
        <v>791</v>
      </c>
      <c r="B23" s="223" t="s">
        <v>807</v>
      </c>
      <c r="C23" s="223" t="s">
        <v>811</v>
      </c>
      <c r="D23" s="234">
        <v>362</v>
      </c>
      <c r="E23" s="234">
        <v>482</v>
      </c>
      <c r="F23" s="234">
        <v>603</v>
      </c>
      <c r="G23" s="234">
        <v>19.2</v>
      </c>
      <c r="H23" s="234">
        <v>25.6</v>
      </c>
      <c r="I23" s="234">
        <v>32</v>
      </c>
      <c r="J23" s="234">
        <v>93.4</v>
      </c>
      <c r="K23" s="234">
        <v>125</v>
      </c>
      <c r="L23" s="234">
        <v>156</v>
      </c>
      <c r="M23" s="224" t="s">
        <v>794</v>
      </c>
    </row>
    <row r="24" spans="1:13" ht="14.25">
      <c r="A24" s="222" t="s">
        <v>812</v>
      </c>
      <c r="B24" s="223" t="s">
        <v>813</v>
      </c>
      <c r="C24" s="223" t="s">
        <v>814</v>
      </c>
      <c r="D24" s="234">
        <v>289</v>
      </c>
      <c r="E24" s="234">
        <v>386</v>
      </c>
      <c r="F24" s="234">
        <v>482</v>
      </c>
      <c r="G24" s="234">
        <v>17.100000000000001</v>
      </c>
      <c r="H24" s="234">
        <v>22.8</v>
      </c>
      <c r="I24" s="234">
        <v>28.5</v>
      </c>
      <c r="J24" s="234">
        <v>76.900000000000006</v>
      </c>
      <c r="K24" s="234">
        <v>102.6</v>
      </c>
      <c r="L24" s="234">
        <v>128</v>
      </c>
      <c r="M24" s="224" t="s">
        <v>794</v>
      </c>
    </row>
    <row r="25" spans="1:13" ht="14.25">
      <c r="A25" s="222" t="s">
        <v>812</v>
      </c>
      <c r="B25" s="223" t="s">
        <v>813</v>
      </c>
      <c r="C25" s="223" t="s">
        <v>815</v>
      </c>
      <c r="D25" s="234">
        <v>233</v>
      </c>
      <c r="E25" s="234">
        <v>310</v>
      </c>
      <c r="F25" s="234">
        <v>388</v>
      </c>
      <c r="G25" s="234">
        <v>13.5</v>
      </c>
      <c r="H25" s="234">
        <v>17.899999999999999</v>
      </c>
      <c r="I25" s="234">
        <v>22.4</v>
      </c>
      <c r="J25" s="234">
        <v>32.6</v>
      </c>
      <c r="K25" s="234">
        <v>43.4</v>
      </c>
      <c r="L25" s="234">
        <v>54.3</v>
      </c>
      <c r="M25" s="224" t="s">
        <v>794</v>
      </c>
    </row>
    <row r="26" spans="1:13" ht="14.25">
      <c r="A26" s="222" t="s">
        <v>812</v>
      </c>
      <c r="B26" s="223" t="s">
        <v>813</v>
      </c>
      <c r="C26" s="223" t="s">
        <v>816</v>
      </c>
      <c r="D26" s="234">
        <v>315</v>
      </c>
      <c r="E26" s="234">
        <v>419</v>
      </c>
      <c r="F26" s="234">
        <v>524</v>
      </c>
      <c r="G26" s="234">
        <v>17.3</v>
      </c>
      <c r="H26" s="234">
        <v>23.1</v>
      </c>
      <c r="I26" s="234">
        <v>28.8</v>
      </c>
      <c r="J26" s="234">
        <v>65.099999999999994</v>
      </c>
      <c r="K26" s="234">
        <v>86.8</v>
      </c>
      <c r="L26" s="234">
        <v>108</v>
      </c>
      <c r="M26" s="224" t="s">
        <v>794</v>
      </c>
    </row>
    <row r="27" spans="1:13" ht="14.25">
      <c r="A27" s="222" t="s">
        <v>812</v>
      </c>
      <c r="B27" s="223" t="s">
        <v>813</v>
      </c>
      <c r="C27" s="223" t="s">
        <v>817</v>
      </c>
      <c r="D27" s="234">
        <v>233</v>
      </c>
      <c r="E27" s="234">
        <v>310</v>
      </c>
      <c r="F27" s="234">
        <v>388</v>
      </c>
      <c r="G27" s="234">
        <v>13.5</v>
      </c>
      <c r="H27" s="234">
        <v>18</v>
      </c>
      <c r="I27" s="234">
        <v>22.5</v>
      </c>
      <c r="J27" s="234">
        <v>34.1</v>
      </c>
      <c r="K27" s="234">
        <v>45.5</v>
      </c>
      <c r="L27" s="234">
        <v>56.8</v>
      </c>
      <c r="M27" s="224" t="s">
        <v>794</v>
      </c>
    </row>
    <row r="28" spans="1:13" ht="14.25">
      <c r="A28" s="222" t="s">
        <v>812</v>
      </c>
      <c r="B28" s="223" t="s">
        <v>818</v>
      </c>
      <c r="C28" s="223" t="s">
        <v>819</v>
      </c>
      <c r="D28" s="234">
        <v>566</v>
      </c>
      <c r="E28" s="234">
        <v>755</v>
      </c>
      <c r="F28" s="234">
        <v>944</v>
      </c>
      <c r="G28" s="234">
        <v>21.5</v>
      </c>
      <c r="H28" s="234">
        <v>28.7</v>
      </c>
      <c r="I28" s="234">
        <v>35.799999999999997</v>
      </c>
      <c r="J28" s="234">
        <v>75.400000000000006</v>
      </c>
      <c r="K28" s="234">
        <v>101</v>
      </c>
      <c r="L28" s="234">
        <v>126</v>
      </c>
      <c r="M28" s="224" t="s">
        <v>794</v>
      </c>
    </row>
    <row r="29" spans="1:13" ht="14.25">
      <c r="A29" s="222" t="s">
        <v>812</v>
      </c>
      <c r="B29" s="223" t="s">
        <v>820</v>
      </c>
      <c r="C29" s="223" t="s">
        <v>821</v>
      </c>
      <c r="D29" s="234">
        <v>615</v>
      </c>
      <c r="E29" s="234">
        <v>819</v>
      </c>
      <c r="F29" s="234">
        <v>1024</v>
      </c>
      <c r="G29" s="234">
        <v>22</v>
      </c>
      <c r="H29" s="234">
        <v>29.3</v>
      </c>
      <c r="I29" s="234">
        <v>36.6</v>
      </c>
      <c r="J29" s="234">
        <v>226</v>
      </c>
      <c r="K29" s="234">
        <v>301</v>
      </c>
      <c r="L29" s="234">
        <v>376</v>
      </c>
      <c r="M29" s="224" t="s">
        <v>794</v>
      </c>
    </row>
    <row r="30" spans="1:13" ht="14.25">
      <c r="A30" s="222" t="s">
        <v>812</v>
      </c>
      <c r="B30" s="223" t="s">
        <v>822</v>
      </c>
      <c r="C30" s="223" t="s">
        <v>823</v>
      </c>
      <c r="D30" s="234">
        <v>259</v>
      </c>
      <c r="E30" s="234">
        <v>346</v>
      </c>
      <c r="F30" s="234">
        <v>432</v>
      </c>
      <c r="G30" s="234">
        <v>14.2</v>
      </c>
      <c r="H30" s="234">
        <v>18.899999999999999</v>
      </c>
      <c r="I30" s="234">
        <v>23.7</v>
      </c>
      <c r="J30" s="234">
        <v>81.599999999999994</v>
      </c>
      <c r="K30" s="234">
        <v>109</v>
      </c>
      <c r="L30" s="234">
        <v>136</v>
      </c>
      <c r="M30" s="224" t="s">
        <v>794</v>
      </c>
    </row>
    <row r="31" spans="1:13" ht="14.25">
      <c r="A31" s="222" t="s">
        <v>812</v>
      </c>
      <c r="B31" s="223" t="s">
        <v>824</v>
      </c>
      <c r="C31" s="223" t="s">
        <v>825</v>
      </c>
      <c r="D31" s="234">
        <v>362</v>
      </c>
      <c r="E31" s="234">
        <v>482</v>
      </c>
      <c r="F31" s="234">
        <v>603</v>
      </c>
      <c r="G31" s="234">
        <v>19.100000000000001</v>
      </c>
      <c r="H31" s="234">
        <v>25.5</v>
      </c>
      <c r="I31" s="234">
        <v>31.9</v>
      </c>
      <c r="J31" s="234">
        <v>54.1</v>
      </c>
      <c r="K31" s="234">
        <v>72.099999999999994</v>
      </c>
      <c r="L31" s="234">
        <v>90.1</v>
      </c>
      <c r="M31" s="224" t="s">
        <v>794</v>
      </c>
    </row>
    <row r="32" spans="1:13" ht="14.25">
      <c r="A32" s="222" t="s">
        <v>812</v>
      </c>
      <c r="B32" s="223" t="s">
        <v>824</v>
      </c>
      <c r="C32" s="223" t="s">
        <v>826</v>
      </c>
      <c r="D32" s="234">
        <v>260</v>
      </c>
      <c r="E32" s="234">
        <v>346</v>
      </c>
      <c r="F32" s="234">
        <v>433</v>
      </c>
      <c r="G32" s="234">
        <v>14.6</v>
      </c>
      <c r="H32" s="234">
        <v>19.5</v>
      </c>
      <c r="I32" s="234">
        <v>24.4</v>
      </c>
      <c r="J32" s="234">
        <v>36.6</v>
      </c>
      <c r="K32" s="234">
        <v>48.8</v>
      </c>
      <c r="L32" s="234">
        <v>61</v>
      </c>
      <c r="M32" s="224" t="s">
        <v>794</v>
      </c>
    </row>
    <row r="33" spans="1:13" ht="25.5">
      <c r="A33" s="222" t="s">
        <v>827</v>
      </c>
      <c r="B33" s="223" t="s">
        <v>828</v>
      </c>
      <c r="C33" s="223" t="s">
        <v>829</v>
      </c>
      <c r="D33" s="235">
        <v>0.55200000000000005</v>
      </c>
      <c r="E33" s="235">
        <v>0.73599999999999999</v>
      </c>
      <c r="F33" s="235">
        <v>0.92</v>
      </c>
      <c r="G33" s="235">
        <v>3.3000000000000002E-2</v>
      </c>
      <c r="H33" s="235">
        <v>4.3999999999999997E-2</v>
      </c>
      <c r="I33" s="235">
        <v>5.5E-2</v>
      </c>
      <c r="J33" s="235">
        <v>0.123</v>
      </c>
      <c r="K33" s="235">
        <v>0.16400000000000001</v>
      </c>
      <c r="L33" s="235">
        <v>0.20399999999999999</v>
      </c>
      <c r="M33" s="224" t="s">
        <v>830</v>
      </c>
    </row>
    <row r="34" spans="1:13" ht="25.5">
      <c r="A34" s="222" t="s">
        <v>827</v>
      </c>
      <c r="B34" s="223" t="s">
        <v>831</v>
      </c>
      <c r="C34" s="223" t="s">
        <v>832</v>
      </c>
      <c r="D34" s="235">
        <v>1.27</v>
      </c>
      <c r="E34" s="235">
        <v>1.7</v>
      </c>
      <c r="F34" s="235">
        <v>2.12</v>
      </c>
      <c r="G34" s="235">
        <v>6.0999999999999999E-2</v>
      </c>
      <c r="H34" s="235">
        <v>8.1000000000000003E-2</v>
      </c>
      <c r="I34" s="235">
        <v>0.10199999999999999</v>
      </c>
      <c r="J34" s="235">
        <v>0.13400000000000001</v>
      </c>
      <c r="K34" s="235">
        <v>0.17899999999999999</v>
      </c>
      <c r="L34" s="235">
        <v>0.224</v>
      </c>
      <c r="M34" s="224" t="s">
        <v>830</v>
      </c>
    </row>
    <row r="35" spans="1:13" ht="25.5">
      <c r="A35" s="222" t="s">
        <v>827</v>
      </c>
      <c r="B35" s="223" t="s">
        <v>831</v>
      </c>
      <c r="C35" s="223" t="s">
        <v>833</v>
      </c>
      <c r="D35" s="235">
        <v>0.47799999999999998</v>
      </c>
      <c r="E35" s="235">
        <v>0.63700000000000001</v>
      </c>
      <c r="F35" s="235">
        <v>0.79700000000000004</v>
      </c>
      <c r="G35" s="235">
        <v>3.5000000000000003E-2</v>
      </c>
      <c r="H35" s="235">
        <v>4.7E-2</v>
      </c>
      <c r="I35" s="235">
        <v>5.8999999999999997E-2</v>
      </c>
      <c r="J35" s="235">
        <v>0.17499999999999999</v>
      </c>
      <c r="K35" s="235">
        <v>0.23400000000000001</v>
      </c>
      <c r="L35" s="235">
        <v>0.29199999999999998</v>
      </c>
      <c r="M35" s="224" t="s">
        <v>830</v>
      </c>
    </row>
    <row r="36" spans="1:13" ht="25.5">
      <c r="A36" s="222" t="s">
        <v>827</v>
      </c>
      <c r="B36" s="223" t="s">
        <v>831</v>
      </c>
      <c r="C36" s="223" t="s">
        <v>834</v>
      </c>
      <c r="D36" s="235">
        <v>0.48</v>
      </c>
      <c r="E36" s="235">
        <v>0.64</v>
      </c>
      <c r="F36" s="235">
        <v>0.8</v>
      </c>
      <c r="G36" s="235">
        <v>3.9E-2</v>
      </c>
      <c r="H36" s="235">
        <v>5.1999999999999998E-2</v>
      </c>
      <c r="I36" s="235">
        <v>6.5000000000000002E-2</v>
      </c>
      <c r="J36" s="235">
        <v>0.115</v>
      </c>
      <c r="K36" s="235">
        <v>0.154</v>
      </c>
      <c r="L36" s="235">
        <v>0.192</v>
      </c>
      <c r="M36" s="224" t="s">
        <v>830</v>
      </c>
    </row>
    <row r="37" spans="1:13" ht="25.5">
      <c r="A37" s="222" t="s">
        <v>827</v>
      </c>
      <c r="B37" s="223" t="s">
        <v>831</v>
      </c>
      <c r="C37" s="223" t="s">
        <v>835</v>
      </c>
      <c r="D37" s="235">
        <v>0.22800000000000001</v>
      </c>
      <c r="E37" s="235">
        <v>0.30399999999999999</v>
      </c>
      <c r="F37" s="235">
        <v>0.38</v>
      </c>
      <c r="G37" s="235">
        <v>0.02</v>
      </c>
      <c r="H37" s="235">
        <v>2.7E-2</v>
      </c>
      <c r="I37" s="235">
        <v>3.4000000000000002E-2</v>
      </c>
      <c r="J37" s="235">
        <v>0.17299999999999999</v>
      </c>
      <c r="K37" s="235">
        <v>0.23100000000000001</v>
      </c>
      <c r="L37" s="235">
        <v>0.28899999999999998</v>
      </c>
      <c r="M37" s="224" t="s">
        <v>830</v>
      </c>
    </row>
    <row r="38" spans="1:13" ht="25.5">
      <c r="A38" s="222" t="s">
        <v>827</v>
      </c>
      <c r="B38" s="223" t="s">
        <v>831</v>
      </c>
      <c r="C38" s="223" t="s">
        <v>836</v>
      </c>
      <c r="D38" s="235">
        <v>0.68400000000000005</v>
      </c>
      <c r="E38" s="235">
        <v>0.91100000000000003</v>
      </c>
      <c r="F38" s="235">
        <v>1.1399999999999999</v>
      </c>
      <c r="G38" s="235">
        <v>3.6999999999999998E-2</v>
      </c>
      <c r="H38" s="235">
        <v>0.05</v>
      </c>
      <c r="I38" s="235">
        <v>6.2E-2</v>
      </c>
      <c r="J38" s="235">
        <v>0.104</v>
      </c>
      <c r="K38" s="235">
        <v>0.13900000000000001</v>
      </c>
      <c r="L38" s="235">
        <v>0.17299999999999999</v>
      </c>
      <c r="M38" s="224" t="s">
        <v>830</v>
      </c>
    </row>
    <row r="39" spans="1:13" ht="25.5">
      <c r="A39" s="222" t="s">
        <v>827</v>
      </c>
      <c r="B39" s="223" t="s">
        <v>831</v>
      </c>
      <c r="C39" s="223" t="s">
        <v>837</v>
      </c>
      <c r="D39" s="235">
        <v>0.64600000000000002</v>
      </c>
      <c r="E39" s="235">
        <v>0.86099999999999999</v>
      </c>
      <c r="F39" s="235">
        <v>1.08</v>
      </c>
      <c r="G39" s="235">
        <v>0.04</v>
      </c>
      <c r="H39" s="235">
        <v>5.2999999999999999E-2</v>
      </c>
      <c r="I39" s="235">
        <v>6.7000000000000004E-2</v>
      </c>
      <c r="J39" s="235">
        <v>0.17100000000000001</v>
      </c>
      <c r="K39" s="235">
        <v>0.22700000000000001</v>
      </c>
      <c r="L39" s="235">
        <v>0.28399999999999997</v>
      </c>
      <c r="M39" s="224" t="s">
        <v>830</v>
      </c>
    </row>
    <row r="40" spans="1:13" ht="25.5">
      <c r="A40" s="222" t="s">
        <v>827</v>
      </c>
      <c r="B40" s="223" t="s">
        <v>838</v>
      </c>
      <c r="C40" s="223" t="s">
        <v>839</v>
      </c>
      <c r="D40" s="235">
        <v>1.27</v>
      </c>
      <c r="E40" s="235">
        <v>1.7</v>
      </c>
      <c r="F40" s="235">
        <v>2.12</v>
      </c>
      <c r="G40" s="235">
        <v>5.3999999999999999E-2</v>
      </c>
      <c r="H40" s="235">
        <v>7.2999999999999995E-2</v>
      </c>
      <c r="I40" s="235">
        <v>9.0999999999999998E-2</v>
      </c>
      <c r="J40" s="235">
        <v>0.122</v>
      </c>
      <c r="K40" s="235">
        <v>0.16300000000000001</v>
      </c>
      <c r="L40" s="235">
        <v>0.20300000000000001</v>
      </c>
      <c r="M40" s="224" t="s">
        <v>830</v>
      </c>
    </row>
    <row r="41" spans="1:13" ht="25.5">
      <c r="A41" s="222" t="s">
        <v>827</v>
      </c>
      <c r="B41" s="223" t="s">
        <v>838</v>
      </c>
      <c r="C41" s="223" t="s">
        <v>840</v>
      </c>
      <c r="D41" s="235">
        <v>0.34300000000000003</v>
      </c>
      <c r="E41" s="235">
        <v>0.45700000000000002</v>
      </c>
      <c r="F41" s="235">
        <v>0.57199999999999995</v>
      </c>
      <c r="G41" s="235">
        <v>3.3000000000000002E-2</v>
      </c>
      <c r="H41" s="235">
        <v>4.4999999999999998E-2</v>
      </c>
      <c r="I41" s="235">
        <v>5.6000000000000001E-2</v>
      </c>
      <c r="J41" s="235">
        <v>0.152</v>
      </c>
      <c r="K41" s="235">
        <v>0.20300000000000001</v>
      </c>
      <c r="L41" s="235">
        <v>0.253</v>
      </c>
      <c r="M41" s="224" t="s">
        <v>830</v>
      </c>
    </row>
    <row r="42" spans="1:13" ht="25.5">
      <c r="A42" s="222" t="s">
        <v>827</v>
      </c>
      <c r="B42" s="223" t="s">
        <v>838</v>
      </c>
      <c r="C42" s="223" t="s">
        <v>841</v>
      </c>
      <c r="D42" s="235">
        <v>0.104</v>
      </c>
      <c r="E42" s="235">
        <v>0.13800000000000001</v>
      </c>
      <c r="F42" s="235">
        <v>0.17299999999999999</v>
      </c>
      <c r="G42" s="235">
        <v>2.8000000000000001E-2</v>
      </c>
      <c r="H42" s="235">
        <v>3.6999999999999998E-2</v>
      </c>
      <c r="I42" s="235">
        <v>4.5999999999999999E-2</v>
      </c>
      <c r="J42" s="235">
        <v>0.17499999999999999</v>
      </c>
      <c r="K42" s="235">
        <v>0.23400000000000001</v>
      </c>
      <c r="L42" s="235">
        <v>0.29199999999999998</v>
      </c>
      <c r="M42" s="224" t="s">
        <v>830</v>
      </c>
    </row>
    <row r="43" spans="1:13" ht="25.5">
      <c r="A43" s="222" t="s">
        <v>827</v>
      </c>
      <c r="B43" s="223" t="s">
        <v>838</v>
      </c>
      <c r="C43" s="223" t="s">
        <v>842</v>
      </c>
      <c r="D43" s="235">
        <v>0.13700000000000001</v>
      </c>
      <c r="E43" s="235">
        <v>0.183</v>
      </c>
      <c r="F43" s="235">
        <v>0.22900000000000001</v>
      </c>
      <c r="G43" s="235">
        <v>2.5000000000000001E-2</v>
      </c>
      <c r="H43" s="235">
        <v>3.3000000000000002E-2</v>
      </c>
      <c r="I43" s="235">
        <v>4.1000000000000002E-2</v>
      </c>
      <c r="J43" s="235">
        <v>0.20899999999999999</v>
      </c>
      <c r="K43" s="235">
        <v>0.27800000000000002</v>
      </c>
      <c r="L43" s="235">
        <v>0.34799999999999998</v>
      </c>
      <c r="M43" s="224" t="s">
        <v>830</v>
      </c>
    </row>
    <row r="44" spans="1:13" ht="25.5">
      <c r="A44" s="222" t="s">
        <v>827</v>
      </c>
      <c r="B44" s="223" t="s">
        <v>838</v>
      </c>
      <c r="C44" s="223" t="s">
        <v>843</v>
      </c>
      <c r="D44" s="235">
        <v>0.43099999999999999</v>
      </c>
      <c r="E44" s="235">
        <v>0.51700000000000002</v>
      </c>
      <c r="F44" s="235">
        <v>0.71799999999999997</v>
      </c>
      <c r="G44" s="235">
        <v>3.5999999999999997E-2</v>
      </c>
      <c r="H44" s="235">
        <v>4.2999999999999997E-2</v>
      </c>
      <c r="I44" s="235">
        <v>0.06</v>
      </c>
      <c r="J44" s="235">
        <v>0.17899999999999999</v>
      </c>
      <c r="K44" s="235">
        <v>0.215</v>
      </c>
      <c r="L44" s="235">
        <v>0.29899999999999999</v>
      </c>
      <c r="M44" s="224" t="s">
        <v>830</v>
      </c>
    </row>
    <row r="45" spans="1:13" ht="25.5">
      <c r="A45" s="222" t="s">
        <v>827</v>
      </c>
      <c r="B45" s="223" t="s">
        <v>838</v>
      </c>
      <c r="C45" s="225" t="s">
        <v>844</v>
      </c>
      <c r="D45" s="235">
        <v>0.115</v>
      </c>
      <c r="E45" s="235">
        <v>0.153</v>
      </c>
      <c r="F45" s="235">
        <v>0.191</v>
      </c>
      <c r="G45" s="235">
        <v>2.5999999999999999E-2</v>
      </c>
      <c r="H45" s="235">
        <v>3.5000000000000003E-2</v>
      </c>
      <c r="I45" s="235">
        <v>4.2999999999999997E-2</v>
      </c>
      <c r="J45" s="235">
        <v>0.14199999999999999</v>
      </c>
      <c r="K45" s="235">
        <v>0.189</v>
      </c>
      <c r="L45" s="235">
        <v>0.23599999999999999</v>
      </c>
      <c r="M45" s="224" t="s">
        <v>830</v>
      </c>
    </row>
    <row r="46" spans="1:13" ht="25.5">
      <c r="A46" s="222" t="s">
        <v>827</v>
      </c>
      <c r="B46" s="223" t="s">
        <v>838</v>
      </c>
      <c r="C46" s="223" t="s">
        <v>845</v>
      </c>
      <c r="D46" s="235">
        <v>0.51600000000000001</v>
      </c>
      <c r="E46" s="235">
        <v>0.68799999999999994</v>
      </c>
      <c r="F46" s="235">
        <v>0.86</v>
      </c>
      <c r="G46" s="235">
        <v>3.6999999999999998E-2</v>
      </c>
      <c r="H46" s="235">
        <v>4.9000000000000002E-2</v>
      </c>
      <c r="I46" s="235">
        <v>6.0999999999999999E-2</v>
      </c>
      <c r="J46" s="235">
        <v>0.192</v>
      </c>
      <c r="K46" s="235">
        <v>0.25600000000000001</v>
      </c>
      <c r="L46" s="235">
        <v>0.32</v>
      </c>
      <c r="M46" s="224" t="s">
        <v>830</v>
      </c>
    </row>
    <row r="47" spans="1:13" ht="25.5">
      <c r="A47" s="222" t="s">
        <v>827</v>
      </c>
      <c r="B47" s="223" t="s">
        <v>846</v>
      </c>
      <c r="C47" s="223" t="s">
        <v>847</v>
      </c>
      <c r="D47" s="235">
        <v>0.69399999999999995</v>
      </c>
      <c r="E47" s="235">
        <v>0.92600000000000005</v>
      </c>
      <c r="F47" s="235">
        <v>1.1599999999999999</v>
      </c>
      <c r="G47" s="235">
        <v>3.3000000000000002E-2</v>
      </c>
      <c r="H47" s="235">
        <v>4.3999999999999997E-2</v>
      </c>
      <c r="I47" s="235">
        <v>5.6000000000000001E-2</v>
      </c>
      <c r="J47" s="235">
        <v>0.13700000000000001</v>
      </c>
      <c r="K47" s="235">
        <v>0.183</v>
      </c>
      <c r="L47" s="235">
        <v>0.22800000000000001</v>
      </c>
      <c r="M47" s="224" t="s">
        <v>830</v>
      </c>
    </row>
    <row r="48" spans="1:13">
      <c r="A48" s="222" t="s">
        <v>848</v>
      </c>
      <c r="B48" s="223" t="s">
        <v>849</v>
      </c>
      <c r="C48" s="223" t="s">
        <v>850</v>
      </c>
      <c r="D48" s="235" t="s">
        <v>851</v>
      </c>
      <c r="E48" s="235" t="s">
        <v>851</v>
      </c>
      <c r="F48" s="235" t="s">
        <v>851</v>
      </c>
      <c r="G48" s="235" t="s">
        <v>851</v>
      </c>
      <c r="H48" s="236" t="s">
        <v>851</v>
      </c>
      <c r="I48" s="235" t="s">
        <v>851</v>
      </c>
      <c r="J48" s="235" t="s">
        <v>851</v>
      </c>
      <c r="K48" s="235" t="s">
        <v>851</v>
      </c>
      <c r="L48" s="235" t="s">
        <v>851</v>
      </c>
      <c r="M48" s="224" t="s">
        <v>852</v>
      </c>
    </row>
    <row r="49" spans="1:13" ht="25.5">
      <c r="A49" s="222" t="s">
        <v>848</v>
      </c>
      <c r="B49" s="223" t="s">
        <v>849</v>
      </c>
      <c r="C49" s="223" t="s">
        <v>853</v>
      </c>
      <c r="D49" s="237" t="s">
        <v>854</v>
      </c>
      <c r="E49" s="237">
        <v>1.6</v>
      </c>
      <c r="F49" s="235" t="s">
        <v>854</v>
      </c>
      <c r="G49" s="235" t="s">
        <v>854</v>
      </c>
      <c r="H49" s="235">
        <v>4.9000000000000002E-2</v>
      </c>
      <c r="I49" s="235" t="s">
        <v>854</v>
      </c>
      <c r="J49" s="235" t="s">
        <v>854</v>
      </c>
      <c r="K49" s="235">
        <v>0.183</v>
      </c>
      <c r="L49" s="235" t="s">
        <v>854</v>
      </c>
      <c r="M49" s="224" t="s">
        <v>830</v>
      </c>
    </row>
    <row r="50" spans="1:13">
      <c r="A50" s="222" t="s">
        <v>848</v>
      </c>
      <c r="B50" s="223" t="s">
        <v>849</v>
      </c>
      <c r="C50" s="223" t="s">
        <v>855</v>
      </c>
      <c r="D50" s="237" t="s">
        <v>854</v>
      </c>
      <c r="E50" s="237">
        <v>3312</v>
      </c>
      <c r="F50" s="235" t="s">
        <v>854</v>
      </c>
      <c r="G50" s="235" t="s">
        <v>854</v>
      </c>
      <c r="H50" s="234">
        <v>74.400000000000006</v>
      </c>
      <c r="I50" s="235" t="s">
        <v>854</v>
      </c>
      <c r="J50" s="235" t="s">
        <v>854</v>
      </c>
      <c r="K50" s="234">
        <v>568</v>
      </c>
      <c r="L50" s="235" t="s">
        <v>854</v>
      </c>
      <c r="M50" s="224" t="s">
        <v>852</v>
      </c>
    </row>
    <row r="51" spans="1:13" ht="25.5">
      <c r="A51" s="222" t="s">
        <v>848</v>
      </c>
      <c r="B51" s="223" t="s">
        <v>849</v>
      </c>
      <c r="C51" s="223" t="s">
        <v>856</v>
      </c>
      <c r="D51" s="238">
        <v>0.151</v>
      </c>
      <c r="E51" s="238">
        <v>0.20200000000000001</v>
      </c>
      <c r="F51" s="235">
        <v>0.252</v>
      </c>
      <c r="G51" s="235">
        <v>1.4E-2</v>
      </c>
      <c r="H51" s="235">
        <v>1.7999999999999999E-2</v>
      </c>
      <c r="I51" s="235">
        <v>2.3E-2</v>
      </c>
      <c r="J51" s="235">
        <v>9.9000000000000005E-2</v>
      </c>
      <c r="K51" s="235">
        <v>0.13200000000000001</v>
      </c>
      <c r="L51" s="235">
        <v>0.16500000000000001</v>
      </c>
      <c r="M51" s="224" t="s">
        <v>830</v>
      </c>
    </row>
    <row r="52" spans="1:13">
      <c r="A52" s="222" t="s">
        <v>848</v>
      </c>
      <c r="B52" s="223" t="s">
        <v>849</v>
      </c>
      <c r="C52" s="223" t="s">
        <v>857</v>
      </c>
      <c r="D52" s="237" t="s">
        <v>851</v>
      </c>
      <c r="E52" s="237" t="s">
        <v>851</v>
      </c>
      <c r="F52" s="235" t="s">
        <v>851</v>
      </c>
      <c r="G52" s="235" t="s">
        <v>851</v>
      </c>
      <c r="H52" s="235" t="s">
        <v>851</v>
      </c>
      <c r="I52" s="235" t="s">
        <v>851</v>
      </c>
      <c r="J52" s="235" t="s">
        <v>851</v>
      </c>
      <c r="K52" s="235" t="s">
        <v>851</v>
      </c>
      <c r="L52" s="235" t="s">
        <v>851</v>
      </c>
      <c r="M52" s="224" t="s">
        <v>852</v>
      </c>
    </row>
    <row r="53" spans="1:13">
      <c r="A53" s="222" t="s">
        <v>848</v>
      </c>
      <c r="B53" s="223" t="s">
        <v>849</v>
      </c>
      <c r="C53" s="223" t="s">
        <v>858</v>
      </c>
      <c r="D53" s="237" t="s">
        <v>854</v>
      </c>
      <c r="E53" s="237">
        <v>508</v>
      </c>
      <c r="F53" s="234" t="s">
        <v>854</v>
      </c>
      <c r="G53" s="234" t="s">
        <v>854</v>
      </c>
      <c r="H53" s="234">
        <v>32.1</v>
      </c>
      <c r="I53" s="234" t="s">
        <v>854</v>
      </c>
      <c r="J53" s="234" t="s">
        <v>854</v>
      </c>
      <c r="K53" s="234">
        <v>131</v>
      </c>
      <c r="L53" s="234" t="s">
        <v>854</v>
      </c>
      <c r="M53" s="224" t="s">
        <v>852</v>
      </c>
    </row>
    <row r="54" spans="1:13" ht="25.5">
      <c r="A54" s="222" t="s">
        <v>848</v>
      </c>
      <c r="B54" s="223" t="s">
        <v>849</v>
      </c>
      <c r="C54" s="223" t="s">
        <v>859</v>
      </c>
      <c r="D54" s="237" t="s">
        <v>854</v>
      </c>
      <c r="E54" s="237">
        <v>1.8</v>
      </c>
      <c r="F54" s="235" t="s">
        <v>854</v>
      </c>
      <c r="G54" s="235" t="s">
        <v>854</v>
      </c>
      <c r="H54" s="235">
        <v>8.3000000000000004E-2</v>
      </c>
      <c r="I54" s="235" t="s">
        <v>854</v>
      </c>
      <c r="J54" s="235" t="s">
        <v>854</v>
      </c>
      <c r="K54" s="235">
        <v>0.223</v>
      </c>
      <c r="L54" s="235" t="s">
        <v>854</v>
      </c>
      <c r="M54" s="224" t="s">
        <v>830</v>
      </c>
    </row>
    <row r="55" spans="1:13">
      <c r="A55" s="222" t="s">
        <v>848</v>
      </c>
      <c r="B55" s="223" t="s">
        <v>849</v>
      </c>
      <c r="C55" s="223" t="s">
        <v>860</v>
      </c>
      <c r="D55" s="237" t="s">
        <v>854</v>
      </c>
      <c r="E55" s="237">
        <v>709633</v>
      </c>
      <c r="F55" s="234" t="s">
        <v>854</v>
      </c>
      <c r="G55" s="234" t="s">
        <v>854</v>
      </c>
      <c r="H55" s="234">
        <v>9435</v>
      </c>
      <c r="I55" s="234" t="s">
        <v>854</v>
      </c>
      <c r="J55" s="234" t="s">
        <v>854</v>
      </c>
      <c r="K55" s="234">
        <v>23757</v>
      </c>
      <c r="L55" s="234" t="s">
        <v>854</v>
      </c>
      <c r="M55" s="224" t="s">
        <v>861</v>
      </c>
    </row>
    <row r="56" spans="1:13">
      <c r="A56" s="222" t="s">
        <v>848</v>
      </c>
      <c r="B56" s="223" t="s">
        <v>849</v>
      </c>
      <c r="C56" s="223" t="s">
        <v>862</v>
      </c>
      <c r="D56" s="237" t="s">
        <v>854</v>
      </c>
      <c r="E56" s="237">
        <v>376661</v>
      </c>
      <c r="F56" s="234" t="s">
        <v>854</v>
      </c>
      <c r="G56" s="234" t="s">
        <v>854</v>
      </c>
      <c r="H56" s="234">
        <v>4647</v>
      </c>
      <c r="I56" s="234" t="s">
        <v>854</v>
      </c>
      <c r="J56" s="234" t="s">
        <v>854</v>
      </c>
      <c r="K56" s="234">
        <v>11743</v>
      </c>
      <c r="L56" s="234" t="s">
        <v>854</v>
      </c>
      <c r="M56" s="224" t="s">
        <v>861</v>
      </c>
    </row>
    <row r="57" spans="1:13">
      <c r="A57" s="222" t="s">
        <v>848</v>
      </c>
      <c r="B57" s="223" t="s">
        <v>849</v>
      </c>
      <c r="C57" s="223" t="s">
        <v>863</v>
      </c>
      <c r="D57" s="237" t="s">
        <v>854</v>
      </c>
      <c r="E57" s="237">
        <v>4203</v>
      </c>
      <c r="F57" s="234" t="s">
        <v>854</v>
      </c>
      <c r="G57" s="234" t="s">
        <v>854</v>
      </c>
      <c r="H57" s="234">
        <v>71.900000000000006</v>
      </c>
      <c r="I57" s="234" t="s">
        <v>854</v>
      </c>
      <c r="J57" s="234" t="s">
        <v>854</v>
      </c>
      <c r="K57" s="234">
        <v>146</v>
      </c>
      <c r="L57" s="234" t="s">
        <v>854</v>
      </c>
      <c r="M57" s="224" t="s">
        <v>852</v>
      </c>
    </row>
    <row r="58" spans="1:13">
      <c r="A58" s="222" t="s">
        <v>848</v>
      </c>
      <c r="B58" s="223" t="s">
        <v>849</v>
      </c>
      <c r="C58" s="223" t="s">
        <v>864</v>
      </c>
      <c r="D58" s="237" t="s">
        <v>854</v>
      </c>
      <c r="E58" s="237">
        <v>554</v>
      </c>
      <c r="F58" s="234" t="s">
        <v>854</v>
      </c>
      <c r="G58" s="234" t="s">
        <v>854</v>
      </c>
      <c r="H58" s="234">
        <v>16.899999999999999</v>
      </c>
      <c r="I58" s="234" t="s">
        <v>854</v>
      </c>
      <c r="J58" s="234" t="s">
        <v>854</v>
      </c>
      <c r="K58" s="234">
        <v>50</v>
      </c>
      <c r="L58" s="234" t="s">
        <v>854</v>
      </c>
      <c r="M58" s="224" t="s">
        <v>852</v>
      </c>
    </row>
    <row r="59" spans="1:13" ht="25.5">
      <c r="A59" s="222" t="s">
        <v>848</v>
      </c>
      <c r="B59" s="223" t="s">
        <v>822</v>
      </c>
      <c r="C59" s="223" t="s">
        <v>865</v>
      </c>
      <c r="D59" s="235">
        <v>0.52</v>
      </c>
      <c r="E59" s="235">
        <v>0.69299999999999995</v>
      </c>
      <c r="F59" s="235">
        <v>0.86599999999999999</v>
      </c>
      <c r="G59" s="235">
        <v>0.13700000000000001</v>
      </c>
      <c r="H59" s="235">
        <v>0.183</v>
      </c>
      <c r="I59" s="235">
        <v>0.22900000000000001</v>
      </c>
      <c r="J59" s="235">
        <v>0.157</v>
      </c>
      <c r="K59" s="235">
        <v>0.21</v>
      </c>
      <c r="L59" s="235">
        <v>0.26200000000000001</v>
      </c>
      <c r="M59" s="224" t="s">
        <v>830</v>
      </c>
    </row>
    <row r="60" spans="1:13" ht="25.5">
      <c r="A60" s="222" t="s">
        <v>848</v>
      </c>
      <c r="B60" s="223" t="s">
        <v>866</v>
      </c>
      <c r="C60" s="223" t="s">
        <v>867</v>
      </c>
      <c r="D60" s="235">
        <v>0.61599999999999999</v>
      </c>
      <c r="E60" s="235">
        <v>0.82099999999999995</v>
      </c>
      <c r="F60" s="235">
        <v>1.026</v>
      </c>
      <c r="G60" s="235">
        <v>6.4000000000000001E-2</v>
      </c>
      <c r="H60" s="235">
        <v>8.5000000000000006E-2</v>
      </c>
      <c r="I60" s="235">
        <v>0.106</v>
      </c>
      <c r="J60" s="235">
        <v>0.21</v>
      </c>
      <c r="K60" s="235">
        <v>0.28000000000000003</v>
      </c>
      <c r="L60" s="235">
        <v>0.35</v>
      </c>
      <c r="M60" s="224" t="s">
        <v>830</v>
      </c>
    </row>
    <row r="61" spans="1:13" ht="25.5">
      <c r="A61" s="222" t="s">
        <v>848</v>
      </c>
      <c r="B61" s="223" t="s">
        <v>866</v>
      </c>
      <c r="C61" s="223" t="s">
        <v>868</v>
      </c>
      <c r="D61" s="235">
        <v>0.14699999999999999</v>
      </c>
      <c r="E61" s="235">
        <v>0.19700000000000001</v>
      </c>
      <c r="F61" s="235">
        <v>0.246</v>
      </c>
      <c r="G61" s="235">
        <v>1.6E-2</v>
      </c>
      <c r="H61" s="235">
        <v>2.1000000000000001E-2</v>
      </c>
      <c r="I61" s="235">
        <v>2.5999999999999999E-2</v>
      </c>
      <c r="J61" s="235">
        <v>6.3E-2</v>
      </c>
      <c r="K61" s="235">
        <v>8.4000000000000005E-2</v>
      </c>
      <c r="L61" s="235">
        <v>0.105</v>
      </c>
      <c r="M61" s="224" t="s">
        <v>830</v>
      </c>
    </row>
    <row r="62" spans="1:13" ht="25.5">
      <c r="A62" s="222" t="s">
        <v>848</v>
      </c>
      <c r="B62" s="223" t="s">
        <v>866</v>
      </c>
      <c r="C62" s="223" t="s">
        <v>869</v>
      </c>
      <c r="D62" s="235">
        <v>0.64900000000000002</v>
      </c>
      <c r="E62" s="235">
        <v>0.86499999999999999</v>
      </c>
      <c r="F62" s="235">
        <v>1.0820000000000001</v>
      </c>
      <c r="G62" s="235">
        <v>5.3999999999999999E-2</v>
      </c>
      <c r="H62" s="235">
        <v>7.1999999999999995E-2</v>
      </c>
      <c r="I62" s="235">
        <v>0.09</v>
      </c>
      <c r="J62" s="235">
        <v>0.222</v>
      </c>
      <c r="K62" s="235">
        <v>0.29599999999999999</v>
      </c>
      <c r="L62" s="235">
        <v>0.37</v>
      </c>
      <c r="M62" s="224" t="s">
        <v>830</v>
      </c>
    </row>
    <row r="63" spans="1:13">
      <c r="A63" s="221"/>
      <c r="B63" s="221"/>
      <c r="C63" s="221"/>
      <c r="D63" s="221"/>
      <c r="E63" s="221"/>
      <c r="F63" s="221"/>
      <c r="G63" s="221"/>
      <c r="H63" s="221"/>
      <c r="I63" s="221"/>
      <c r="J63" s="221"/>
      <c r="K63" s="221"/>
      <c r="L63" s="221"/>
      <c r="M63" s="221"/>
    </row>
    <row r="65" spans="1:1">
      <c r="A65" s="1" t="s">
        <v>870</v>
      </c>
    </row>
    <row r="66" spans="1:1">
      <c r="A66" s="1" t="s">
        <v>871</v>
      </c>
    </row>
  </sheetData>
  <sheetProtection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6">
    <mergeCell ref="A2:G2"/>
    <mergeCell ref="A7:G7"/>
    <mergeCell ref="A5:G5"/>
    <mergeCell ref="A3:G3"/>
    <mergeCell ref="A6:G6"/>
    <mergeCell ref="A4:G4"/>
  </mergeCells>
  <pageMargins left="0.7" right="0.7" top="0.75" bottom="0.75" header="0.3" footer="0.3"/>
  <headerFooter>
    <oddHeader>&amp;C&amp;"Aptos"&amp;14&amp;KFF0000 OFFICIAL&amp;1#_x000D_</oddHeader>
    <oddFooter>&amp;C_x000D_&amp;1#&amp;"Aptos"&amp;14&amp;KFF0000 OFFICIAL</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89F3-42EA-43C9-B906-6938C398F476}">
  <sheetPr>
    <tabColor theme="4" tint="0.249977111117893"/>
  </sheetPr>
  <dimension ref="A1:O70"/>
  <sheetViews>
    <sheetView zoomScaleNormal="100" workbookViewId="0"/>
  </sheetViews>
  <sheetFormatPr defaultColWidth="9" defaultRowHeight="12.75"/>
  <cols>
    <col min="1" max="1" width="11.7109375" style="1" customWidth="1"/>
    <col min="2" max="2" width="19.28515625" style="1" customWidth="1"/>
    <col min="3" max="3" width="27.28515625" style="1" customWidth="1"/>
    <col min="4" max="6" width="13.28515625" style="1" customWidth="1"/>
    <col min="7" max="7" width="14.42578125" style="1" customWidth="1"/>
    <col min="8" max="9" width="14.28515625" style="1" customWidth="1"/>
    <col min="10" max="10" width="13.28515625" style="1" customWidth="1"/>
    <col min="11" max="11" width="13.7109375" style="1" customWidth="1"/>
    <col min="12" max="12" width="13.5703125" style="1" customWidth="1"/>
    <col min="13" max="13" width="13.42578125" style="1" customWidth="1"/>
    <col min="14" max="14" width="14" style="1" customWidth="1"/>
    <col min="15" max="15" width="14.28515625" style="1" customWidth="1"/>
    <col min="16" max="16384" width="9" style="1"/>
  </cols>
  <sheetData>
    <row r="1" spans="1:15" ht="20.25" thickBot="1">
      <c r="A1" s="136" t="s">
        <v>872</v>
      </c>
      <c r="B1" s="136"/>
      <c r="C1" s="136"/>
      <c r="D1" s="136"/>
      <c r="E1" s="136"/>
      <c r="F1" s="348"/>
      <c r="G1" s="348"/>
      <c r="H1" s="348"/>
      <c r="I1" s="348"/>
      <c r="J1" s="348"/>
    </row>
    <row r="2" spans="1:15" s="15" customFormat="1" ht="18" thickTop="1" thickBot="1">
      <c r="A2" s="137" t="s">
        <v>61</v>
      </c>
      <c r="B2" s="137"/>
      <c r="C2" s="137"/>
      <c r="D2" s="137"/>
      <c r="E2" s="137"/>
      <c r="F2" s="137"/>
      <c r="G2" s="137"/>
      <c r="H2" s="137"/>
      <c r="I2" s="137"/>
      <c r="J2" s="137"/>
    </row>
    <row r="3" spans="1:15" s="15" customFormat="1" ht="136.35" customHeight="1" thickTop="1">
      <c r="A3" s="371" t="s">
        <v>873</v>
      </c>
      <c r="B3" s="371"/>
      <c r="C3" s="371"/>
      <c r="D3" s="371"/>
      <c r="E3" s="371"/>
      <c r="F3" s="371"/>
      <c r="G3" s="371"/>
      <c r="H3" s="371"/>
      <c r="I3" s="371"/>
      <c r="J3" s="371"/>
    </row>
    <row r="4" spans="1:15" s="15" customFormat="1" ht="15.75" thickBot="1">
      <c r="A4" s="135" t="s">
        <v>874</v>
      </c>
      <c r="B4" s="135"/>
      <c r="C4" s="135"/>
      <c r="D4" s="135"/>
      <c r="E4" s="135"/>
      <c r="F4" s="135"/>
      <c r="G4" s="135"/>
      <c r="H4" s="135"/>
      <c r="I4" s="135"/>
      <c r="J4" s="135"/>
    </row>
    <row r="5" spans="1:15" s="15" customFormat="1" ht="171.75" customHeight="1">
      <c r="A5" s="371" t="s">
        <v>875</v>
      </c>
      <c r="B5" s="371"/>
      <c r="C5" s="371"/>
      <c r="D5" s="371"/>
      <c r="E5" s="371"/>
      <c r="F5" s="371"/>
      <c r="G5" s="371"/>
      <c r="H5" s="371"/>
      <c r="I5" s="371"/>
      <c r="J5" s="371"/>
    </row>
    <row r="6" spans="1:15" s="15" customFormat="1" ht="15.75" thickBot="1">
      <c r="A6" s="135" t="s">
        <v>876</v>
      </c>
      <c r="B6" s="135"/>
      <c r="C6" s="135"/>
      <c r="D6" s="135"/>
      <c r="E6" s="135"/>
      <c r="F6" s="135"/>
      <c r="G6" s="135"/>
      <c r="H6" s="135"/>
      <c r="I6" s="135"/>
      <c r="J6" s="135"/>
    </row>
    <row r="7" spans="1:15" s="15" customFormat="1" ht="88.5" customHeight="1">
      <c r="A7" s="371" t="s">
        <v>877</v>
      </c>
      <c r="B7" s="371"/>
      <c r="C7" s="371"/>
      <c r="D7" s="371"/>
      <c r="E7" s="371"/>
      <c r="F7" s="371"/>
      <c r="G7" s="371"/>
      <c r="H7" s="371"/>
      <c r="I7" s="371"/>
      <c r="J7" s="371"/>
    </row>
    <row r="8" spans="1:15" s="15" customFormat="1" ht="15.75" thickBot="1">
      <c r="A8" s="135" t="s">
        <v>773</v>
      </c>
      <c r="B8" s="135"/>
      <c r="C8" s="135"/>
      <c r="D8" s="135"/>
      <c r="E8" s="135"/>
      <c r="F8" s="135"/>
      <c r="G8" s="135"/>
      <c r="H8" s="135"/>
      <c r="I8" s="135"/>
      <c r="J8" s="135"/>
    </row>
    <row r="9" spans="1:15" s="15" customFormat="1" ht="58.5" customHeight="1">
      <c r="A9" s="371" t="s">
        <v>878</v>
      </c>
      <c r="B9" s="371"/>
      <c r="C9" s="371"/>
      <c r="D9" s="371"/>
      <c r="E9" s="371"/>
      <c r="F9" s="371"/>
      <c r="G9" s="371"/>
      <c r="H9" s="371"/>
      <c r="I9" s="371"/>
      <c r="J9" s="371"/>
    </row>
    <row r="10" spans="1:15" s="15" customFormat="1" ht="18.75" customHeight="1" thickBot="1">
      <c r="A10" s="372" t="s">
        <v>775</v>
      </c>
      <c r="B10" s="372"/>
      <c r="C10" s="372"/>
      <c r="D10" s="372"/>
      <c r="E10" s="372"/>
      <c r="F10" s="372"/>
      <c r="G10" s="372"/>
      <c r="H10" s="372"/>
      <c r="I10" s="372"/>
      <c r="J10" s="372"/>
    </row>
    <row r="11" spans="1:15" s="15" customFormat="1" ht="57.75" customHeight="1">
      <c r="A11" s="371" t="s">
        <v>776</v>
      </c>
      <c r="B11" s="371"/>
      <c r="C11" s="371"/>
      <c r="D11" s="371"/>
      <c r="E11" s="371"/>
      <c r="F11" s="371"/>
      <c r="G11" s="371"/>
      <c r="H11" s="371"/>
      <c r="I11" s="371"/>
      <c r="J11" s="371"/>
    </row>
    <row r="12" spans="1:15" ht="15.75" customHeight="1">
      <c r="A12" s="12" t="s">
        <v>879</v>
      </c>
      <c r="B12" s="13"/>
      <c r="C12" s="13"/>
      <c r="D12" s="13"/>
      <c r="E12" s="13"/>
      <c r="F12" s="13"/>
      <c r="G12" s="13"/>
      <c r="H12" s="13"/>
      <c r="I12" s="13"/>
      <c r="J12" s="13"/>
      <c r="K12" s="13"/>
      <c r="L12" s="13"/>
      <c r="M12" s="13"/>
      <c r="N12" s="13"/>
    </row>
    <row r="13" spans="1:15" s="114" customFormat="1" ht="96.6" customHeight="1">
      <c r="A13" s="317" t="s">
        <v>880</v>
      </c>
      <c r="B13" s="318" t="s">
        <v>779</v>
      </c>
      <c r="C13" s="319" t="s">
        <v>780</v>
      </c>
      <c r="D13" s="320" t="s">
        <v>881</v>
      </c>
      <c r="E13" s="320" t="s">
        <v>882</v>
      </c>
      <c r="F13" s="321" t="s">
        <v>883</v>
      </c>
      <c r="G13" s="322" t="s">
        <v>884</v>
      </c>
      <c r="H13" s="322" t="s">
        <v>885</v>
      </c>
      <c r="I13" s="322" t="s">
        <v>886</v>
      </c>
      <c r="J13" s="323" t="s">
        <v>887</v>
      </c>
      <c r="K13" s="324" t="s">
        <v>888</v>
      </c>
      <c r="L13" s="322" t="s">
        <v>889</v>
      </c>
      <c r="M13" s="322" t="s">
        <v>890</v>
      </c>
      <c r="N13" s="322" t="s">
        <v>891</v>
      </c>
      <c r="O13" s="308" t="s">
        <v>892</v>
      </c>
    </row>
    <row r="14" spans="1:15">
      <c r="A14" s="309" t="s">
        <v>791</v>
      </c>
      <c r="B14" s="310" t="s">
        <v>792</v>
      </c>
      <c r="C14" s="311" t="s">
        <v>893</v>
      </c>
      <c r="D14" s="312">
        <v>0.23</v>
      </c>
      <c r="E14" s="313">
        <v>0.3</v>
      </c>
      <c r="F14" s="313">
        <v>0.38</v>
      </c>
      <c r="G14" s="314">
        <v>0.39600000000000002</v>
      </c>
      <c r="H14" s="314">
        <v>0.52800000000000002</v>
      </c>
      <c r="I14" s="314">
        <v>0.66</v>
      </c>
      <c r="J14" s="315">
        <v>1.4999999999999999E-2</v>
      </c>
      <c r="K14" s="315">
        <v>0.02</v>
      </c>
      <c r="L14" s="315">
        <v>2.5000000000000001E-2</v>
      </c>
      <c r="M14" s="314">
        <v>5.7000000000000002E-2</v>
      </c>
      <c r="N14" s="314">
        <v>7.5999999999999998E-2</v>
      </c>
      <c r="O14" s="316">
        <v>9.4E-2</v>
      </c>
    </row>
    <row r="15" spans="1:15">
      <c r="A15" s="226" t="s">
        <v>791</v>
      </c>
      <c r="B15" s="227" t="s">
        <v>795</v>
      </c>
      <c r="C15" s="228" t="s">
        <v>796</v>
      </c>
      <c r="D15" s="229">
        <v>0.22</v>
      </c>
      <c r="E15" s="230">
        <v>0.28999999999999998</v>
      </c>
      <c r="F15" s="230">
        <v>0.36</v>
      </c>
      <c r="G15" s="231">
        <v>0.38600000000000001</v>
      </c>
      <c r="H15" s="231">
        <v>0.51400000000000001</v>
      </c>
      <c r="I15" s="231">
        <v>0.64300000000000002</v>
      </c>
      <c r="J15" s="232">
        <v>1.6E-2</v>
      </c>
      <c r="K15" s="232">
        <v>2.1000000000000001E-2</v>
      </c>
      <c r="L15" s="232">
        <v>2.7E-2</v>
      </c>
      <c r="M15" s="231">
        <v>8.6999999999999994E-2</v>
      </c>
      <c r="N15" s="231">
        <v>0.11700000000000001</v>
      </c>
      <c r="O15" s="233">
        <v>0.14599999999999999</v>
      </c>
    </row>
    <row r="16" spans="1:15">
      <c r="A16" s="226" t="s">
        <v>791</v>
      </c>
      <c r="B16" s="227" t="s">
        <v>795</v>
      </c>
      <c r="C16" s="228" t="s">
        <v>797</v>
      </c>
      <c r="D16" s="229">
        <v>0.24</v>
      </c>
      <c r="E16" s="230">
        <v>0.32</v>
      </c>
      <c r="F16" s="230">
        <v>0.4</v>
      </c>
      <c r="G16" s="231">
        <v>0.40500000000000003</v>
      </c>
      <c r="H16" s="231">
        <v>0.54</v>
      </c>
      <c r="I16" s="231">
        <v>0.67600000000000005</v>
      </c>
      <c r="J16" s="232">
        <v>1.4999999999999999E-2</v>
      </c>
      <c r="K16" s="232">
        <v>1.9E-2</v>
      </c>
      <c r="L16" s="232">
        <v>2.4E-2</v>
      </c>
      <c r="M16" s="231">
        <v>6.7000000000000004E-2</v>
      </c>
      <c r="N16" s="231">
        <v>0.09</v>
      </c>
      <c r="O16" s="233">
        <v>0.112</v>
      </c>
    </row>
    <row r="17" spans="1:15">
      <c r="A17" s="226" t="s">
        <v>791</v>
      </c>
      <c r="B17" s="227" t="s">
        <v>798</v>
      </c>
      <c r="C17" s="228" t="s">
        <v>799</v>
      </c>
      <c r="D17" s="229">
        <v>0.26</v>
      </c>
      <c r="E17" s="230">
        <v>0.34</v>
      </c>
      <c r="F17" s="230">
        <v>0.43</v>
      </c>
      <c r="G17" s="231">
        <v>0.34799999999999998</v>
      </c>
      <c r="H17" s="231">
        <v>0.46500000000000002</v>
      </c>
      <c r="I17" s="231">
        <v>0.58099999999999996</v>
      </c>
      <c r="J17" s="232">
        <v>0.02</v>
      </c>
      <c r="K17" s="232">
        <v>2.7E-2</v>
      </c>
      <c r="L17" s="232">
        <v>3.3000000000000002E-2</v>
      </c>
      <c r="M17" s="231">
        <v>4.1000000000000002E-2</v>
      </c>
      <c r="N17" s="231">
        <v>5.3999999999999999E-2</v>
      </c>
      <c r="O17" s="233">
        <v>6.8000000000000005E-2</v>
      </c>
    </row>
    <row r="18" spans="1:15">
      <c r="A18" s="226" t="s">
        <v>791</v>
      </c>
      <c r="B18" s="227" t="s">
        <v>798</v>
      </c>
      <c r="C18" s="228" t="s">
        <v>800</v>
      </c>
      <c r="D18" s="229">
        <v>0.23</v>
      </c>
      <c r="E18" s="230">
        <v>0.31</v>
      </c>
      <c r="F18" s="230">
        <v>0.39</v>
      </c>
      <c r="G18" s="231">
        <v>0.40100000000000002</v>
      </c>
      <c r="H18" s="231">
        <v>0.53500000000000003</v>
      </c>
      <c r="I18" s="231">
        <v>0.66800000000000004</v>
      </c>
      <c r="J18" s="232">
        <v>1.4999999999999999E-2</v>
      </c>
      <c r="K18" s="232">
        <v>0.02</v>
      </c>
      <c r="L18" s="232">
        <v>2.5000000000000001E-2</v>
      </c>
      <c r="M18" s="231">
        <v>5.1999999999999998E-2</v>
      </c>
      <c r="N18" s="231">
        <v>7.0000000000000007E-2</v>
      </c>
      <c r="O18" s="233">
        <v>8.6999999999999994E-2</v>
      </c>
    </row>
    <row r="19" spans="1:15">
      <c r="A19" s="226" t="s">
        <v>791</v>
      </c>
      <c r="B19" s="227" t="s">
        <v>798</v>
      </c>
      <c r="C19" s="228" t="s">
        <v>801</v>
      </c>
      <c r="D19" s="229">
        <v>0.22</v>
      </c>
      <c r="E19" s="230">
        <v>0.28999999999999998</v>
      </c>
      <c r="F19" s="230">
        <v>0.36</v>
      </c>
      <c r="G19" s="231">
        <v>0.378</v>
      </c>
      <c r="H19" s="231">
        <v>0.504</v>
      </c>
      <c r="I19" s="231">
        <v>0.63</v>
      </c>
      <c r="J19" s="232">
        <v>1.6E-2</v>
      </c>
      <c r="K19" s="232">
        <v>2.1999999999999999E-2</v>
      </c>
      <c r="L19" s="232">
        <v>2.7E-2</v>
      </c>
      <c r="M19" s="231">
        <v>5.2999999999999999E-2</v>
      </c>
      <c r="N19" s="231">
        <v>7.0999999999999994E-2</v>
      </c>
      <c r="O19" s="233">
        <v>8.7999999999999995E-2</v>
      </c>
    </row>
    <row r="20" spans="1:15">
      <c r="A20" s="226" t="s">
        <v>791</v>
      </c>
      <c r="B20" s="227" t="s">
        <v>802</v>
      </c>
      <c r="C20" s="228" t="s">
        <v>803</v>
      </c>
      <c r="D20" s="229">
        <v>0.24</v>
      </c>
      <c r="E20" s="230">
        <v>0.32</v>
      </c>
      <c r="F20" s="230">
        <v>0.41</v>
      </c>
      <c r="G20" s="231">
        <v>0.40300000000000002</v>
      </c>
      <c r="H20" s="231">
        <v>0.53800000000000003</v>
      </c>
      <c r="I20" s="231">
        <v>0.67200000000000004</v>
      </c>
      <c r="J20" s="232">
        <v>1.6E-2</v>
      </c>
      <c r="K20" s="232">
        <v>2.1000000000000001E-2</v>
      </c>
      <c r="L20" s="232">
        <v>2.5999999999999999E-2</v>
      </c>
      <c r="M20" s="231">
        <v>0.13400000000000001</v>
      </c>
      <c r="N20" s="231">
        <v>0.17799999999999999</v>
      </c>
      <c r="O20" s="233">
        <v>0.223</v>
      </c>
    </row>
    <row r="21" spans="1:15">
      <c r="A21" s="226" t="s">
        <v>791</v>
      </c>
      <c r="B21" s="227" t="s">
        <v>802</v>
      </c>
      <c r="C21" s="228" t="s">
        <v>804</v>
      </c>
      <c r="D21" s="229">
        <v>0.24</v>
      </c>
      <c r="E21" s="230">
        <v>0.32</v>
      </c>
      <c r="F21" s="230">
        <v>0.4</v>
      </c>
      <c r="G21" s="231">
        <v>0.41</v>
      </c>
      <c r="H21" s="231">
        <v>0.54600000000000004</v>
      </c>
      <c r="I21" s="231">
        <v>0.68300000000000005</v>
      </c>
      <c r="J21" s="232">
        <v>1.4999999999999999E-2</v>
      </c>
      <c r="K21" s="232">
        <v>0.02</v>
      </c>
      <c r="L21" s="232">
        <v>2.5999999999999999E-2</v>
      </c>
      <c r="M21" s="231">
        <v>4.5999999999999999E-2</v>
      </c>
      <c r="N21" s="231">
        <v>6.0999999999999999E-2</v>
      </c>
      <c r="O21" s="233">
        <v>7.5999999999999998E-2</v>
      </c>
    </row>
    <row r="22" spans="1:15">
      <c r="A22" s="226" t="s">
        <v>791</v>
      </c>
      <c r="B22" s="227" t="s">
        <v>802</v>
      </c>
      <c r="C22" s="228" t="s">
        <v>805</v>
      </c>
      <c r="D22" s="229">
        <v>0.24</v>
      </c>
      <c r="E22" s="230">
        <v>0.32</v>
      </c>
      <c r="F22" s="230">
        <v>0.4</v>
      </c>
      <c r="G22" s="231">
        <v>0.41</v>
      </c>
      <c r="H22" s="231">
        <v>0.54600000000000004</v>
      </c>
      <c r="I22" s="231">
        <v>0.68300000000000005</v>
      </c>
      <c r="J22" s="232">
        <v>1.4999999999999999E-2</v>
      </c>
      <c r="K22" s="232">
        <v>0.02</v>
      </c>
      <c r="L22" s="232">
        <v>2.5999999999999999E-2</v>
      </c>
      <c r="M22" s="231">
        <v>5.1999999999999998E-2</v>
      </c>
      <c r="N22" s="231">
        <v>6.9000000000000006E-2</v>
      </c>
      <c r="O22" s="233">
        <v>8.6999999999999994E-2</v>
      </c>
    </row>
    <row r="23" spans="1:15">
      <c r="A23" s="226" t="s">
        <v>791</v>
      </c>
      <c r="B23" s="227" t="s">
        <v>802</v>
      </c>
      <c r="C23" s="228" t="s">
        <v>806</v>
      </c>
      <c r="D23" s="229">
        <v>0.24</v>
      </c>
      <c r="E23" s="230">
        <v>0.32</v>
      </c>
      <c r="F23" s="230">
        <v>0.4</v>
      </c>
      <c r="G23" s="231">
        <v>0.41</v>
      </c>
      <c r="H23" s="231">
        <v>0.54600000000000004</v>
      </c>
      <c r="I23" s="231">
        <v>0.68300000000000005</v>
      </c>
      <c r="J23" s="232">
        <v>1.4999999999999999E-2</v>
      </c>
      <c r="K23" s="232">
        <v>0.02</v>
      </c>
      <c r="L23" s="232">
        <v>2.5999999999999999E-2</v>
      </c>
      <c r="M23" s="231">
        <v>3.5999999999999997E-2</v>
      </c>
      <c r="N23" s="231">
        <v>4.8000000000000001E-2</v>
      </c>
      <c r="O23" s="233">
        <v>0.06</v>
      </c>
    </row>
    <row r="24" spans="1:15">
      <c r="A24" s="226" t="s">
        <v>791</v>
      </c>
      <c r="B24" s="227" t="s">
        <v>807</v>
      </c>
      <c r="C24" s="228" t="s">
        <v>808</v>
      </c>
      <c r="D24" s="229">
        <v>0.24</v>
      </c>
      <c r="E24" s="230">
        <v>0.32</v>
      </c>
      <c r="F24" s="230">
        <v>0.4</v>
      </c>
      <c r="G24" s="231">
        <v>0.41</v>
      </c>
      <c r="H24" s="231">
        <v>0.54600000000000004</v>
      </c>
      <c r="I24" s="231">
        <v>0.68300000000000005</v>
      </c>
      <c r="J24" s="232">
        <v>1.4999999999999999E-2</v>
      </c>
      <c r="K24" s="232">
        <v>0.02</v>
      </c>
      <c r="L24" s="232">
        <v>2.4E-2</v>
      </c>
      <c r="M24" s="231">
        <v>7.0999999999999994E-2</v>
      </c>
      <c r="N24" s="231">
        <v>9.4E-2</v>
      </c>
      <c r="O24" s="233">
        <v>0.11799999999999999</v>
      </c>
    </row>
    <row r="25" spans="1:15">
      <c r="A25" s="226" t="s">
        <v>791</v>
      </c>
      <c r="B25" s="227" t="s">
        <v>807</v>
      </c>
      <c r="C25" s="228" t="s">
        <v>809</v>
      </c>
      <c r="D25" s="229">
        <v>0.22</v>
      </c>
      <c r="E25" s="230">
        <v>0.3</v>
      </c>
      <c r="F25" s="230">
        <v>0.37</v>
      </c>
      <c r="G25" s="231">
        <v>0.39100000000000001</v>
      </c>
      <c r="H25" s="231">
        <v>0.52100000000000002</v>
      </c>
      <c r="I25" s="231">
        <v>0.65200000000000002</v>
      </c>
      <c r="J25" s="232">
        <v>1.6E-2</v>
      </c>
      <c r="K25" s="232">
        <v>2.1000000000000001E-2</v>
      </c>
      <c r="L25" s="232">
        <v>2.5999999999999999E-2</v>
      </c>
      <c r="M25" s="231">
        <v>8.3000000000000004E-2</v>
      </c>
      <c r="N25" s="231">
        <v>0.111</v>
      </c>
      <c r="O25" s="233">
        <v>0.13800000000000001</v>
      </c>
    </row>
    <row r="26" spans="1:15">
      <c r="A26" s="226" t="s">
        <v>791</v>
      </c>
      <c r="B26" s="227" t="s">
        <v>807</v>
      </c>
      <c r="C26" s="228" t="s">
        <v>810</v>
      </c>
      <c r="D26" s="229">
        <v>0.22</v>
      </c>
      <c r="E26" s="230">
        <v>0.3</v>
      </c>
      <c r="F26" s="230">
        <v>0.37</v>
      </c>
      <c r="G26" s="231">
        <v>0.39100000000000001</v>
      </c>
      <c r="H26" s="231">
        <v>0.52200000000000002</v>
      </c>
      <c r="I26" s="231">
        <v>0.65200000000000002</v>
      </c>
      <c r="J26" s="232">
        <v>1.7000000000000001E-2</v>
      </c>
      <c r="K26" s="232">
        <v>2.1999999999999999E-2</v>
      </c>
      <c r="L26" s="232">
        <v>2.8000000000000001E-2</v>
      </c>
      <c r="M26" s="231">
        <v>3.6999999999999998E-2</v>
      </c>
      <c r="N26" s="231">
        <v>0.05</v>
      </c>
      <c r="O26" s="233">
        <v>6.2E-2</v>
      </c>
    </row>
    <row r="27" spans="1:15">
      <c r="A27" s="226" t="s">
        <v>791</v>
      </c>
      <c r="B27" s="227" t="s">
        <v>807</v>
      </c>
      <c r="C27" s="228" t="s">
        <v>811</v>
      </c>
      <c r="D27" s="229">
        <v>0.19</v>
      </c>
      <c r="E27" s="230">
        <v>0.26</v>
      </c>
      <c r="F27" s="230">
        <v>0.32</v>
      </c>
      <c r="G27" s="231">
        <v>0.34100000000000003</v>
      </c>
      <c r="H27" s="231">
        <v>0.45500000000000002</v>
      </c>
      <c r="I27" s="231">
        <v>0.56899999999999995</v>
      </c>
      <c r="J27" s="232">
        <v>1.7999999999999999E-2</v>
      </c>
      <c r="K27" s="232">
        <v>2.4E-2</v>
      </c>
      <c r="L27" s="232">
        <v>0.03</v>
      </c>
      <c r="M27" s="231">
        <v>8.7999999999999995E-2</v>
      </c>
      <c r="N27" s="231">
        <v>0.11799999999999999</v>
      </c>
      <c r="O27" s="233">
        <v>0.14699999999999999</v>
      </c>
    </row>
    <row r="28" spans="1:15">
      <c r="A28" s="226" t="s">
        <v>812</v>
      </c>
      <c r="B28" s="227" t="s">
        <v>813</v>
      </c>
      <c r="C28" s="228" t="s">
        <v>814</v>
      </c>
      <c r="D28" s="229">
        <v>0.25</v>
      </c>
      <c r="E28" s="230">
        <v>0.34</v>
      </c>
      <c r="F28" s="230">
        <v>0.42</v>
      </c>
      <c r="G28" s="231">
        <v>0.32600000000000001</v>
      </c>
      <c r="H28" s="231">
        <v>0.435</v>
      </c>
      <c r="I28" s="231">
        <v>0.54400000000000004</v>
      </c>
      <c r="J28" s="232">
        <v>1.9E-2</v>
      </c>
      <c r="K28" s="232">
        <v>2.5999999999999999E-2</v>
      </c>
      <c r="L28" s="232">
        <v>3.2000000000000001E-2</v>
      </c>
      <c r="M28" s="231">
        <v>8.6999999999999994E-2</v>
      </c>
      <c r="N28" s="231">
        <v>0.11600000000000001</v>
      </c>
      <c r="O28" s="233">
        <v>0.14499999999999999</v>
      </c>
    </row>
    <row r="29" spans="1:15">
      <c r="A29" s="226" t="s">
        <v>812</v>
      </c>
      <c r="B29" s="227" t="s">
        <v>813</v>
      </c>
      <c r="C29" s="228" t="s">
        <v>815</v>
      </c>
      <c r="D29" s="229">
        <v>0.26</v>
      </c>
      <c r="E29" s="230">
        <v>0.35</v>
      </c>
      <c r="F29" s="230">
        <v>0.43</v>
      </c>
      <c r="G29" s="231">
        <v>0.35799999999999998</v>
      </c>
      <c r="H29" s="231">
        <v>0.47699999999999998</v>
      </c>
      <c r="I29" s="231">
        <v>0.59699999999999998</v>
      </c>
      <c r="J29" s="232">
        <v>2.1000000000000001E-2</v>
      </c>
      <c r="K29" s="232">
        <v>2.8000000000000001E-2</v>
      </c>
      <c r="L29" s="232">
        <v>3.4000000000000002E-2</v>
      </c>
      <c r="M29" s="231">
        <v>0.05</v>
      </c>
      <c r="N29" s="231">
        <v>6.7000000000000004E-2</v>
      </c>
      <c r="O29" s="233">
        <v>8.3000000000000004E-2</v>
      </c>
    </row>
    <row r="30" spans="1:15">
      <c r="A30" s="226" t="s">
        <v>812</v>
      </c>
      <c r="B30" s="227" t="s">
        <v>813</v>
      </c>
      <c r="C30" s="228" t="s">
        <v>816</v>
      </c>
      <c r="D30" s="229">
        <v>0.25</v>
      </c>
      <c r="E30" s="230">
        <v>0.33</v>
      </c>
      <c r="F30" s="230">
        <v>0.42</v>
      </c>
      <c r="G30" s="231">
        <v>0.318</v>
      </c>
      <c r="H30" s="231">
        <v>0.42399999999999999</v>
      </c>
      <c r="I30" s="231">
        <v>0.53100000000000003</v>
      </c>
      <c r="J30" s="232">
        <v>1.7999999999999999E-2</v>
      </c>
      <c r="K30" s="232">
        <v>2.3E-2</v>
      </c>
      <c r="L30" s="232">
        <v>2.9000000000000001E-2</v>
      </c>
      <c r="M30" s="231">
        <v>6.6000000000000003E-2</v>
      </c>
      <c r="N30" s="231">
        <v>8.7999999999999995E-2</v>
      </c>
      <c r="O30" s="233">
        <v>0.11</v>
      </c>
    </row>
    <row r="31" spans="1:15">
      <c r="A31" s="226" t="s">
        <v>812</v>
      </c>
      <c r="B31" s="227" t="s">
        <v>813</v>
      </c>
      <c r="C31" s="228" t="s">
        <v>817</v>
      </c>
      <c r="D31" s="229">
        <v>0.26</v>
      </c>
      <c r="E31" s="230">
        <v>0.35</v>
      </c>
      <c r="F31" s="230">
        <v>0.43</v>
      </c>
      <c r="G31" s="231">
        <v>0.35799999999999998</v>
      </c>
      <c r="H31" s="231">
        <v>0.47699999999999998</v>
      </c>
      <c r="I31" s="231">
        <v>0.59699999999999998</v>
      </c>
      <c r="J31" s="232">
        <v>2.1000000000000001E-2</v>
      </c>
      <c r="K31" s="232">
        <v>2.8000000000000001E-2</v>
      </c>
      <c r="L31" s="232">
        <v>3.5000000000000003E-2</v>
      </c>
      <c r="M31" s="231">
        <v>5.1999999999999998E-2</v>
      </c>
      <c r="N31" s="231">
        <v>7.0000000000000007E-2</v>
      </c>
      <c r="O31" s="233">
        <v>8.6999999999999994E-2</v>
      </c>
    </row>
    <row r="32" spans="1:15">
      <c r="A32" s="226" t="s">
        <v>812</v>
      </c>
      <c r="B32" s="227" t="s">
        <v>818</v>
      </c>
      <c r="C32" s="228" t="s">
        <v>819</v>
      </c>
      <c r="D32" s="229">
        <v>0.23</v>
      </c>
      <c r="E32" s="230">
        <v>0.31</v>
      </c>
      <c r="F32" s="230">
        <v>0.39</v>
      </c>
      <c r="G32" s="231">
        <v>0.40100000000000002</v>
      </c>
      <c r="H32" s="231">
        <v>0.53500000000000003</v>
      </c>
      <c r="I32" s="231">
        <v>0.66800000000000004</v>
      </c>
      <c r="J32" s="232">
        <v>1.4999999999999999E-2</v>
      </c>
      <c r="K32" s="232">
        <v>0.02</v>
      </c>
      <c r="L32" s="232">
        <v>2.5000000000000001E-2</v>
      </c>
      <c r="M32" s="231">
        <v>5.2999999999999999E-2</v>
      </c>
      <c r="N32" s="231">
        <v>7.0999999999999994E-2</v>
      </c>
      <c r="O32" s="233">
        <v>8.8999999999999996E-2</v>
      </c>
    </row>
    <row r="33" spans="1:15">
      <c r="A33" s="226" t="s">
        <v>812</v>
      </c>
      <c r="B33" s="227" t="s">
        <v>820</v>
      </c>
      <c r="C33" s="228" t="s">
        <v>821</v>
      </c>
      <c r="D33" s="229">
        <v>0.24</v>
      </c>
      <c r="E33" s="230">
        <v>0.32</v>
      </c>
      <c r="F33" s="230">
        <v>0.4</v>
      </c>
      <c r="G33" s="231">
        <v>0.41</v>
      </c>
      <c r="H33" s="231">
        <v>0.54600000000000004</v>
      </c>
      <c r="I33" s="231">
        <v>0.68300000000000005</v>
      </c>
      <c r="J33" s="232">
        <v>1.4999999999999999E-2</v>
      </c>
      <c r="K33" s="232">
        <v>0.02</v>
      </c>
      <c r="L33" s="232">
        <v>2.4E-2</v>
      </c>
      <c r="M33" s="231">
        <v>0.151</v>
      </c>
      <c r="N33" s="231">
        <v>0.20100000000000001</v>
      </c>
      <c r="O33" s="233">
        <v>0.251</v>
      </c>
    </row>
    <row r="34" spans="1:15">
      <c r="A34" s="226" t="s">
        <v>894</v>
      </c>
      <c r="B34" s="227" t="s">
        <v>822</v>
      </c>
      <c r="C34" s="228" t="s">
        <v>823</v>
      </c>
      <c r="D34" s="229">
        <v>0.28999999999999998</v>
      </c>
      <c r="E34" s="230">
        <v>0.38</v>
      </c>
      <c r="F34" s="230">
        <v>0.48</v>
      </c>
      <c r="G34" s="231">
        <v>0.40300000000000002</v>
      </c>
      <c r="H34" s="231">
        <v>0.53800000000000003</v>
      </c>
      <c r="I34" s="231">
        <v>0.67200000000000004</v>
      </c>
      <c r="J34" s="232">
        <v>2.1999999999999999E-2</v>
      </c>
      <c r="K34" s="232">
        <v>2.9000000000000001E-2</v>
      </c>
      <c r="L34" s="232">
        <v>3.6999999999999998E-2</v>
      </c>
      <c r="M34" s="231">
        <v>0.127</v>
      </c>
      <c r="N34" s="231">
        <v>0.16900000000000001</v>
      </c>
      <c r="O34" s="233">
        <v>0.21199999999999999</v>
      </c>
    </row>
    <row r="35" spans="1:15">
      <c r="A35" s="226" t="s">
        <v>894</v>
      </c>
      <c r="B35" s="227" t="s">
        <v>824</v>
      </c>
      <c r="C35" s="228" t="s">
        <v>825</v>
      </c>
      <c r="D35" s="229">
        <v>0.19</v>
      </c>
      <c r="E35" s="230">
        <v>0.26</v>
      </c>
      <c r="F35" s="230">
        <v>0.32</v>
      </c>
      <c r="G35" s="231">
        <v>0.34100000000000003</v>
      </c>
      <c r="H35" s="231">
        <v>0.45500000000000002</v>
      </c>
      <c r="I35" s="231">
        <v>0.56899999999999995</v>
      </c>
      <c r="J35" s="232">
        <v>1.7999999999999999E-2</v>
      </c>
      <c r="K35" s="232">
        <v>2.4E-2</v>
      </c>
      <c r="L35" s="232">
        <v>0.03</v>
      </c>
      <c r="M35" s="231">
        <v>5.0999999999999997E-2</v>
      </c>
      <c r="N35" s="231">
        <v>6.8000000000000005E-2</v>
      </c>
      <c r="O35" s="233">
        <v>8.5000000000000006E-2</v>
      </c>
    </row>
    <row r="36" spans="1:15">
      <c r="A36" s="226" t="s">
        <v>894</v>
      </c>
      <c r="B36" s="227" t="s">
        <v>824</v>
      </c>
      <c r="C36" s="228" t="s">
        <v>826</v>
      </c>
      <c r="D36" s="229">
        <v>0.28999999999999998</v>
      </c>
      <c r="E36" s="230">
        <v>0.38</v>
      </c>
      <c r="F36" s="230">
        <v>0.48</v>
      </c>
      <c r="G36" s="231">
        <v>0.40400000000000003</v>
      </c>
      <c r="H36" s="231">
        <v>0.53800000000000003</v>
      </c>
      <c r="I36" s="231">
        <v>0.67300000000000004</v>
      </c>
      <c r="J36" s="232">
        <v>2.3E-2</v>
      </c>
      <c r="K36" s="232">
        <v>0.03</v>
      </c>
      <c r="L36" s="232">
        <v>3.7999999999999999E-2</v>
      </c>
      <c r="M36" s="231">
        <v>5.7000000000000002E-2</v>
      </c>
      <c r="N36" s="231">
        <v>7.5999999999999998E-2</v>
      </c>
      <c r="O36" s="233">
        <v>9.5000000000000001E-2</v>
      </c>
    </row>
    <row r="37" spans="1:15">
      <c r="A37" s="226" t="s">
        <v>827</v>
      </c>
      <c r="B37" s="227" t="s">
        <v>828</v>
      </c>
      <c r="C37" s="228" t="s">
        <v>829</v>
      </c>
      <c r="D37" s="229">
        <v>0.21</v>
      </c>
      <c r="E37" s="230">
        <v>0.28000000000000003</v>
      </c>
      <c r="F37" s="230">
        <v>0.35</v>
      </c>
      <c r="G37" s="231">
        <v>0.55200000000000005</v>
      </c>
      <c r="H37" s="231">
        <v>0.73599999999999999</v>
      </c>
      <c r="I37" s="231">
        <v>0.92</v>
      </c>
      <c r="J37" s="232">
        <v>3.3000000000000002E-2</v>
      </c>
      <c r="K37" s="232">
        <v>4.3999999999999997E-2</v>
      </c>
      <c r="L37" s="232">
        <v>5.5E-2</v>
      </c>
      <c r="M37" s="231">
        <v>0.123</v>
      </c>
      <c r="N37" s="231">
        <v>0.16400000000000001</v>
      </c>
      <c r="O37" s="233">
        <v>0.20399999999999999</v>
      </c>
    </row>
    <row r="38" spans="1:15">
      <c r="A38" s="226" t="s">
        <v>827</v>
      </c>
      <c r="B38" s="227" t="s">
        <v>831</v>
      </c>
      <c r="C38" s="228" t="s">
        <v>832</v>
      </c>
      <c r="D38" s="229">
        <v>0.23</v>
      </c>
      <c r="E38" s="230">
        <v>0.31</v>
      </c>
      <c r="F38" s="230">
        <v>0.39</v>
      </c>
      <c r="G38" s="231">
        <v>1.27</v>
      </c>
      <c r="H38" s="231">
        <v>1.7</v>
      </c>
      <c r="I38" s="231">
        <v>2.12</v>
      </c>
      <c r="J38" s="232">
        <v>6.0999999999999999E-2</v>
      </c>
      <c r="K38" s="232">
        <v>8.1000000000000003E-2</v>
      </c>
      <c r="L38" s="232">
        <v>0.10199999999999999</v>
      </c>
      <c r="M38" s="231">
        <v>0.13400000000000001</v>
      </c>
      <c r="N38" s="231">
        <v>0.17899999999999999</v>
      </c>
      <c r="O38" s="233">
        <v>0.224</v>
      </c>
    </row>
    <row r="39" spans="1:15">
      <c r="A39" s="226" t="s">
        <v>827</v>
      </c>
      <c r="B39" s="227" t="s">
        <v>831</v>
      </c>
      <c r="C39" s="228" t="s">
        <v>833</v>
      </c>
      <c r="D39" s="229">
        <v>0.3</v>
      </c>
      <c r="E39" s="230">
        <v>0.4</v>
      </c>
      <c r="F39" s="230">
        <v>0.5</v>
      </c>
      <c r="G39" s="231">
        <v>0.47799999999999998</v>
      </c>
      <c r="H39" s="231">
        <v>0.63700000000000001</v>
      </c>
      <c r="I39" s="231">
        <v>0.79700000000000004</v>
      </c>
      <c r="J39" s="232">
        <v>3.5000000000000003E-2</v>
      </c>
      <c r="K39" s="232">
        <v>4.7E-2</v>
      </c>
      <c r="L39" s="232">
        <v>5.8999999999999997E-2</v>
      </c>
      <c r="M39" s="231">
        <v>0.17499999999999999</v>
      </c>
      <c r="N39" s="231">
        <v>0.23400000000000001</v>
      </c>
      <c r="O39" s="233">
        <v>0.29199999999999998</v>
      </c>
    </row>
    <row r="40" spans="1:15" ht="25.5">
      <c r="A40" s="226" t="s">
        <v>827</v>
      </c>
      <c r="B40" s="227" t="s">
        <v>831</v>
      </c>
      <c r="C40" s="228" t="s">
        <v>834</v>
      </c>
      <c r="D40" s="229">
        <v>0.31</v>
      </c>
      <c r="E40" s="230">
        <v>0.41</v>
      </c>
      <c r="F40" s="230">
        <v>0.51</v>
      </c>
      <c r="G40" s="231">
        <v>0.48</v>
      </c>
      <c r="H40" s="231">
        <v>0.64</v>
      </c>
      <c r="I40" s="231">
        <v>0.8</v>
      </c>
      <c r="J40" s="232">
        <v>3.9E-2</v>
      </c>
      <c r="K40" s="232">
        <v>5.1999999999999998E-2</v>
      </c>
      <c r="L40" s="232">
        <v>6.5000000000000002E-2</v>
      </c>
      <c r="M40" s="231">
        <v>0.115</v>
      </c>
      <c r="N40" s="231">
        <v>0.154</v>
      </c>
      <c r="O40" s="233">
        <v>0.192</v>
      </c>
    </row>
    <row r="41" spans="1:15">
      <c r="A41" s="226" t="s">
        <v>827</v>
      </c>
      <c r="B41" s="227" t="s">
        <v>831</v>
      </c>
      <c r="C41" s="228" t="s">
        <v>835</v>
      </c>
      <c r="D41" s="229">
        <v>0.14000000000000001</v>
      </c>
      <c r="E41" s="230">
        <v>0.18</v>
      </c>
      <c r="F41" s="230">
        <v>0.23</v>
      </c>
      <c r="G41" s="231">
        <v>0.22800000000000001</v>
      </c>
      <c r="H41" s="231">
        <v>0.30399999999999999</v>
      </c>
      <c r="I41" s="231">
        <v>0.38</v>
      </c>
      <c r="J41" s="232">
        <v>0.02</v>
      </c>
      <c r="K41" s="232">
        <v>2.7E-2</v>
      </c>
      <c r="L41" s="232">
        <v>3.4000000000000002E-2</v>
      </c>
      <c r="M41" s="231">
        <v>0.17299999999999999</v>
      </c>
      <c r="N41" s="231">
        <v>0.23100000000000001</v>
      </c>
      <c r="O41" s="233">
        <v>0.28899999999999998</v>
      </c>
    </row>
    <row r="42" spans="1:15">
      <c r="A42" s="226" t="s">
        <v>827</v>
      </c>
      <c r="B42" s="227" t="s">
        <v>831</v>
      </c>
      <c r="C42" s="228" t="s">
        <v>836</v>
      </c>
      <c r="D42" s="229">
        <v>0.33</v>
      </c>
      <c r="E42" s="230">
        <v>0.45</v>
      </c>
      <c r="F42" s="230">
        <v>0.56000000000000005</v>
      </c>
      <c r="G42" s="231">
        <v>0.68400000000000005</v>
      </c>
      <c r="H42" s="231">
        <v>0.91100000000000003</v>
      </c>
      <c r="I42" s="231">
        <v>1.1399999999999999</v>
      </c>
      <c r="J42" s="232">
        <v>3.6999999999999998E-2</v>
      </c>
      <c r="K42" s="232">
        <v>0.05</v>
      </c>
      <c r="L42" s="232">
        <v>6.2E-2</v>
      </c>
      <c r="M42" s="231">
        <v>0.104</v>
      </c>
      <c r="N42" s="231">
        <v>0.13900000000000001</v>
      </c>
      <c r="O42" s="233">
        <v>0.17299999999999999</v>
      </c>
    </row>
    <row r="43" spans="1:15">
      <c r="A43" s="226" t="s">
        <v>827</v>
      </c>
      <c r="B43" s="227" t="s">
        <v>831</v>
      </c>
      <c r="C43" s="228" t="s">
        <v>837</v>
      </c>
      <c r="D43" s="229">
        <v>0.13</v>
      </c>
      <c r="E43" s="230">
        <v>0.18</v>
      </c>
      <c r="F43" s="230">
        <v>0.22</v>
      </c>
      <c r="G43" s="231">
        <v>0.64600000000000002</v>
      </c>
      <c r="H43" s="231">
        <v>0.86099999999999999</v>
      </c>
      <c r="I43" s="231">
        <v>1.08</v>
      </c>
      <c r="J43" s="232">
        <v>0.04</v>
      </c>
      <c r="K43" s="232">
        <v>5.2999999999999999E-2</v>
      </c>
      <c r="L43" s="232">
        <v>6.7000000000000004E-2</v>
      </c>
      <c r="M43" s="231">
        <v>0.17100000000000001</v>
      </c>
      <c r="N43" s="231">
        <v>0.22700000000000001</v>
      </c>
      <c r="O43" s="233">
        <v>0.28399999999999997</v>
      </c>
    </row>
    <row r="44" spans="1:15">
      <c r="A44" s="226" t="s">
        <v>827</v>
      </c>
      <c r="B44" s="227" t="s">
        <v>838</v>
      </c>
      <c r="C44" s="228" t="s">
        <v>839</v>
      </c>
      <c r="D44" s="229">
        <v>0.23</v>
      </c>
      <c r="E44" s="230">
        <v>0.31</v>
      </c>
      <c r="F44" s="230">
        <v>0.39</v>
      </c>
      <c r="G44" s="231">
        <v>1.27</v>
      </c>
      <c r="H44" s="231">
        <v>1.7</v>
      </c>
      <c r="I44" s="231">
        <v>2.12</v>
      </c>
      <c r="J44" s="232">
        <v>5.3999999999999999E-2</v>
      </c>
      <c r="K44" s="232">
        <v>7.2999999999999995E-2</v>
      </c>
      <c r="L44" s="232">
        <v>9.0999999999999998E-2</v>
      </c>
      <c r="M44" s="231">
        <v>0.122</v>
      </c>
      <c r="N44" s="231">
        <v>0.16300000000000001</v>
      </c>
      <c r="O44" s="233">
        <v>0.20300000000000001</v>
      </c>
    </row>
    <row r="45" spans="1:15" ht="14.25">
      <c r="A45" s="226" t="s">
        <v>827</v>
      </c>
      <c r="B45" s="227" t="s">
        <v>838</v>
      </c>
      <c r="C45" s="352" t="s">
        <v>840</v>
      </c>
      <c r="D45" s="229">
        <v>0.18</v>
      </c>
      <c r="E45" s="230">
        <v>0.23</v>
      </c>
      <c r="F45" s="230">
        <v>0.28999999999999998</v>
      </c>
      <c r="G45" s="231">
        <v>0.34300000000000003</v>
      </c>
      <c r="H45" s="231">
        <v>0.45700000000000002</v>
      </c>
      <c r="I45" s="231">
        <v>0.57199999999999995</v>
      </c>
      <c r="J45" s="232">
        <v>3.3000000000000002E-2</v>
      </c>
      <c r="K45" s="232">
        <v>4.4999999999999998E-2</v>
      </c>
      <c r="L45" s="232">
        <v>5.6000000000000001E-2</v>
      </c>
      <c r="M45" s="231">
        <v>0.152</v>
      </c>
      <c r="N45" s="231">
        <v>0.20300000000000001</v>
      </c>
      <c r="O45" s="233">
        <v>0.253</v>
      </c>
    </row>
    <row r="46" spans="1:15" ht="25.5">
      <c r="A46" s="226" t="s">
        <v>827</v>
      </c>
      <c r="B46" s="227" t="s">
        <v>838</v>
      </c>
      <c r="C46" s="228" t="s">
        <v>841</v>
      </c>
      <c r="D46" s="229">
        <v>0.2</v>
      </c>
      <c r="E46" s="230">
        <v>0.27</v>
      </c>
      <c r="F46" s="230">
        <v>0.34</v>
      </c>
      <c r="G46" s="231">
        <v>0.104</v>
      </c>
      <c r="H46" s="231">
        <v>0.13800000000000001</v>
      </c>
      <c r="I46" s="231">
        <v>0.17299999999999999</v>
      </c>
      <c r="J46" s="232">
        <v>2.8000000000000001E-2</v>
      </c>
      <c r="K46" s="232">
        <v>3.6999999999999998E-2</v>
      </c>
      <c r="L46" s="232">
        <v>4.5999999999999999E-2</v>
      </c>
      <c r="M46" s="231">
        <v>0.17499999999999999</v>
      </c>
      <c r="N46" s="231">
        <v>0.23400000000000001</v>
      </c>
      <c r="O46" s="233">
        <v>0.29199999999999998</v>
      </c>
    </row>
    <row r="47" spans="1:15" ht="14.25">
      <c r="A47" s="226" t="s">
        <v>827</v>
      </c>
      <c r="B47" s="227" t="s">
        <v>838</v>
      </c>
      <c r="C47" s="228" t="s">
        <v>842</v>
      </c>
      <c r="D47" s="229">
        <v>0.25</v>
      </c>
      <c r="E47" s="230">
        <v>0.33</v>
      </c>
      <c r="F47" s="230">
        <v>0.42</v>
      </c>
      <c r="G47" s="231">
        <v>0.13700000000000001</v>
      </c>
      <c r="H47" s="231">
        <v>0.183</v>
      </c>
      <c r="I47" s="231">
        <v>0.22900000000000001</v>
      </c>
      <c r="J47" s="232">
        <v>2.5000000000000001E-2</v>
      </c>
      <c r="K47" s="232">
        <v>3.3000000000000002E-2</v>
      </c>
      <c r="L47" s="232">
        <v>4.1000000000000002E-2</v>
      </c>
      <c r="M47" s="231">
        <v>0.20899999999999999</v>
      </c>
      <c r="N47" s="231">
        <v>0.27800000000000002</v>
      </c>
      <c r="O47" s="233">
        <v>0.34799999999999998</v>
      </c>
    </row>
    <row r="48" spans="1:15">
      <c r="A48" s="226" t="s">
        <v>827</v>
      </c>
      <c r="B48" s="227" t="s">
        <v>838</v>
      </c>
      <c r="C48" s="228" t="s">
        <v>843</v>
      </c>
      <c r="D48" s="229">
        <v>0.17</v>
      </c>
      <c r="E48" s="230">
        <v>0.2</v>
      </c>
      <c r="F48" s="230">
        <v>0.28000000000000003</v>
      </c>
      <c r="G48" s="231">
        <v>0.43099999999999999</v>
      </c>
      <c r="H48" s="231">
        <v>0.51700000000000002</v>
      </c>
      <c r="I48" s="231">
        <v>0.71799999999999997</v>
      </c>
      <c r="J48" s="232">
        <v>3.5999999999999997E-2</v>
      </c>
      <c r="K48" s="232">
        <v>4.2999999999999997E-2</v>
      </c>
      <c r="L48" s="232">
        <v>0.06</v>
      </c>
      <c r="M48" s="231">
        <v>0.17899999999999999</v>
      </c>
      <c r="N48" s="231">
        <v>0.215</v>
      </c>
      <c r="O48" s="233">
        <v>0.29899999999999999</v>
      </c>
    </row>
    <row r="49" spans="1:15" ht="25.5">
      <c r="A49" s="226" t="s">
        <v>827</v>
      </c>
      <c r="B49" s="227" t="s">
        <v>838</v>
      </c>
      <c r="C49" s="228" t="s">
        <v>844</v>
      </c>
      <c r="D49" s="229">
        <v>0.23</v>
      </c>
      <c r="E49" s="230">
        <v>0.31</v>
      </c>
      <c r="F49" s="230">
        <v>0.38</v>
      </c>
      <c r="G49" s="231">
        <v>0.115</v>
      </c>
      <c r="H49" s="231">
        <v>0.153</v>
      </c>
      <c r="I49" s="231">
        <v>0.191</v>
      </c>
      <c r="J49" s="232">
        <v>2.5999999999999999E-2</v>
      </c>
      <c r="K49" s="232">
        <v>3.5000000000000003E-2</v>
      </c>
      <c r="L49" s="232">
        <v>4.2999999999999997E-2</v>
      </c>
      <c r="M49" s="231">
        <v>0.14199999999999999</v>
      </c>
      <c r="N49" s="231">
        <v>0.189</v>
      </c>
      <c r="O49" s="233">
        <v>0.23599999999999999</v>
      </c>
    </row>
    <row r="50" spans="1:15">
      <c r="A50" s="226" t="s">
        <v>827</v>
      </c>
      <c r="B50" s="227" t="s">
        <v>838</v>
      </c>
      <c r="C50" s="228" t="s">
        <v>845</v>
      </c>
      <c r="D50" s="229">
        <v>0.2</v>
      </c>
      <c r="E50" s="230">
        <v>0.26</v>
      </c>
      <c r="F50" s="230">
        <v>0.33</v>
      </c>
      <c r="G50" s="231">
        <v>0.51600000000000001</v>
      </c>
      <c r="H50" s="231">
        <v>0.68799999999999994</v>
      </c>
      <c r="I50" s="231">
        <v>0.86</v>
      </c>
      <c r="J50" s="232">
        <v>3.6999999999999998E-2</v>
      </c>
      <c r="K50" s="232">
        <v>4.9000000000000002E-2</v>
      </c>
      <c r="L50" s="232">
        <v>6.0999999999999999E-2</v>
      </c>
      <c r="M50" s="231">
        <v>0.192</v>
      </c>
      <c r="N50" s="231">
        <v>0.25600000000000001</v>
      </c>
      <c r="O50" s="233">
        <v>0.32</v>
      </c>
    </row>
    <row r="51" spans="1:15">
      <c r="A51" s="226" t="s">
        <v>827</v>
      </c>
      <c r="B51" s="227" t="s">
        <v>846</v>
      </c>
      <c r="C51" s="228" t="s">
        <v>847</v>
      </c>
      <c r="D51" s="229">
        <v>0.23</v>
      </c>
      <c r="E51" s="230">
        <v>0.3</v>
      </c>
      <c r="F51" s="230">
        <v>0.38</v>
      </c>
      <c r="G51" s="231">
        <v>0.69399999999999995</v>
      </c>
      <c r="H51" s="231">
        <v>0.92600000000000005</v>
      </c>
      <c r="I51" s="231">
        <v>1.1599999999999999</v>
      </c>
      <c r="J51" s="232">
        <v>3.3000000000000002E-2</v>
      </c>
      <c r="K51" s="232">
        <v>4.3999999999999997E-2</v>
      </c>
      <c r="L51" s="232">
        <v>5.6000000000000001E-2</v>
      </c>
      <c r="M51" s="231">
        <v>0.13700000000000001</v>
      </c>
      <c r="N51" s="231">
        <v>0.183</v>
      </c>
      <c r="O51" s="233">
        <v>0.22800000000000001</v>
      </c>
    </row>
    <row r="52" spans="1:15">
      <c r="A52" s="226" t="s">
        <v>848</v>
      </c>
      <c r="B52" s="227" t="s">
        <v>849</v>
      </c>
      <c r="C52" s="228" t="s">
        <v>850</v>
      </c>
      <c r="D52" s="229" t="s">
        <v>854</v>
      </c>
      <c r="E52" s="230" t="s">
        <v>854</v>
      </c>
      <c r="F52" s="230" t="s">
        <v>854</v>
      </c>
      <c r="G52" s="231" t="s">
        <v>851</v>
      </c>
      <c r="H52" s="231" t="s">
        <v>851</v>
      </c>
      <c r="I52" s="231" t="s">
        <v>851</v>
      </c>
      <c r="J52" s="232" t="s">
        <v>851</v>
      </c>
      <c r="K52" s="232" t="s">
        <v>851</v>
      </c>
      <c r="L52" s="232" t="s">
        <v>851</v>
      </c>
      <c r="M52" s="231" t="s">
        <v>851</v>
      </c>
      <c r="N52" s="231" t="s">
        <v>851</v>
      </c>
      <c r="O52" s="233" t="s">
        <v>851</v>
      </c>
    </row>
    <row r="53" spans="1:15">
      <c r="A53" s="226" t="s">
        <v>848</v>
      </c>
      <c r="B53" s="227" t="s">
        <v>849</v>
      </c>
      <c r="C53" s="228" t="s">
        <v>853</v>
      </c>
      <c r="D53" s="229" t="s">
        <v>854</v>
      </c>
      <c r="E53" s="230" t="s">
        <v>854</v>
      </c>
      <c r="F53" s="230" t="s">
        <v>854</v>
      </c>
      <c r="G53" s="231" t="s">
        <v>854</v>
      </c>
      <c r="H53" s="231">
        <v>1.6</v>
      </c>
      <c r="I53" s="231" t="s">
        <v>854</v>
      </c>
      <c r="J53" s="232" t="s">
        <v>854</v>
      </c>
      <c r="K53" s="232">
        <v>4.9000000000000002E-2</v>
      </c>
      <c r="L53" s="232" t="s">
        <v>854</v>
      </c>
      <c r="M53" s="231" t="s">
        <v>854</v>
      </c>
      <c r="N53" s="231">
        <v>0.183</v>
      </c>
      <c r="O53" s="233" t="s">
        <v>854</v>
      </c>
    </row>
    <row r="54" spans="1:15">
      <c r="A54" s="226" t="s">
        <v>848</v>
      </c>
      <c r="B54" s="227" t="s">
        <v>849</v>
      </c>
      <c r="C54" s="228" t="s">
        <v>855</v>
      </c>
      <c r="D54" s="229" t="s">
        <v>854</v>
      </c>
      <c r="E54" s="230" t="s">
        <v>854</v>
      </c>
      <c r="F54" s="230" t="s">
        <v>854</v>
      </c>
      <c r="G54" s="231" t="s">
        <v>854</v>
      </c>
      <c r="H54" s="231">
        <v>1.56</v>
      </c>
      <c r="I54" s="231" t="s">
        <v>854</v>
      </c>
      <c r="J54" s="232" t="s">
        <v>854</v>
      </c>
      <c r="K54" s="232">
        <v>3.5000000000000003E-2</v>
      </c>
      <c r="L54" s="232" t="s">
        <v>854</v>
      </c>
      <c r="M54" s="231" t="s">
        <v>854</v>
      </c>
      <c r="N54" s="231">
        <v>0.26800000000000002</v>
      </c>
      <c r="O54" s="233" t="s">
        <v>854</v>
      </c>
    </row>
    <row r="55" spans="1:15">
      <c r="A55" s="226" t="s">
        <v>848</v>
      </c>
      <c r="B55" s="227" t="s">
        <v>849</v>
      </c>
      <c r="C55" s="228" t="s">
        <v>856</v>
      </c>
      <c r="D55" s="229">
        <v>0.17</v>
      </c>
      <c r="E55" s="230">
        <v>0.23</v>
      </c>
      <c r="F55" s="230">
        <v>0.28999999999999998</v>
      </c>
      <c r="G55" s="231">
        <v>0.151</v>
      </c>
      <c r="H55" s="231">
        <v>0.20200000000000001</v>
      </c>
      <c r="I55" s="231">
        <v>0.252</v>
      </c>
      <c r="J55" s="232">
        <v>1.4E-2</v>
      </c>
      <c r="K55" s="232">
        <v>1.7999999999999999E-2</v>
      </c>
      <c r="L55" s="232">
        <v>2.3E-2</v>
      </c>
      <c r="M55" s="231">
        <v>9.9000000000000005E-2</v>
      </c>
      <c r="N55" s="231">
        <v>0.13200000000000001</v>
      </c>
      <c r="O55" s="233">
        <v>0.16500000000000001</v>
      </c>
    </row>
    <row r="56" spans="1:15">
      <c r="A56" s="226" t="s">
        <v>848</v>
      </c>
      <c r="B56" s="227" t="s">
        <v>849</v>
      </c>
      <c r="C56" s="228" t="s">
        <v>857</v>
      </c>
      <c r="D56" s="229" t="s">
        <v>854</v>
      </c>
      <c r="E56" s="230" t="s">
        <v>854</v>
      </c>
      <c r="F56" s="230" t="s">
        <v>854</v>
      </c>
      <c r="G56" s="231" t="s">
        <v>851</v>
      </c>
      <c r="H56" s="231" t="s">
        <v>851</v>
      </c>
      <c r="I56" s="231" t="s">
        <v>851</v>
      </c>
      <c r="J56" s="232" t="s">
        <v>851</v>
      </c>
      <c r="K56" s="232" t="s">
        <v>851</v>
      </c>
      <c r="L56" s="232" t="s">
        <v>851</v>
      </c>
      <c r="M56" s="231" t="s">
        <v>851</v>
      </c>
      <c r="N56" s="231" t="s">
        <v>851</v>
      </c>
      <c r="O56" s="233" t="s">
        <v>851</v>
      </c>
    </row>
    <row r="57" spans="1:15">
      <c r="A57" s="226" t="s">
        <v>848</v>
      </c>
      <c r="B57" s="227" t="s">
        <v>849</v>
      </c>
      <c r="C57" s="228" t="s">
        <v>858</v>
      </c>
      <c r="D57" s="229" t="s">
        <v>854</v>
      </c>
      <c r="E57" s="230" t="s">
        <v>854</v>
      </c>
      <c r="F57" s="230" t="s">
        <v>854</v>
      </c>
      <c r="G57" s="231" t="s">
        <v>854</v>
      </c>
      <c r="H57" s="231">
        <v>0.873</v>
      </c>
      <c r="I57" s="231" t="s">
        <v>854</v>
      </c>
      <c r="J57" s="232" t="s">
        <v>854</v>
      </c>
      <c r="K57" s="232">
        <v>5.5E-2</v>
      </c>
      <c r="L57" s="232" t="s">
        <v>854</v>
      </c>
      <c r="M57" s="231" t="s">
        <v>854</v>
      </c>
      <c r="N57" s="231">
        <v>0.22500000000000001</v>
      </c>
      <c r="O57" s="233" t="s">
        <v>854</v>
      </c>
    </row>
    <row r="58" spans="1:15">
      <c r="A58" s="226" t="s">
        <v>848</v>
      </c>
      <c r="B58" s="227" t="s">
        <v>849</v>
      </c>
      <c r="C58" s="228" t="s">
        <v>859</v>
      </c>
      <c r="D58" s="229" t="s">
        <v>854</v>
      </c>
      <c r="E58" s="230" t="s">
        <v>854</v>
      </c>
      <c r="F58" s="230" t="s">
        <v>854</v>
      </c>
      <c r="G58" s="231" t="s">
        <v>854</v>
      </c>
      <c r="H58" s="231">
        <v>1.8</v>
      </c>
      <c r="I58" s="231" t="s">
        <v>854</v>
      </c>
      <c r="J58" s="232" t="s">
        <v>854</v>
      </c>
      <c r="K58" s="232">
        <v>8.3000000000000004E-2</v>
      </c>
      <c r="L58" s="232" t="s">
        <v>854</v>
      </c>
      <c r="M58" s="231" t="s">
        <v>854</v>
      </c>
      <c r="N58" s="231">
        <v>0.223</v>
      </c>
      <c r="O58" s="233" t="s">
        <v>854</v>
      </c>
    </row>
    <row r="59" spans="1:15" ht="25.5">
      <c r="A59" s="226" t="s">
        <v>848</v>
      </c>
      <c r="B59" s="227" t="s">
        <v>849</v>
      </c>
      <c r="C59" s="228" t="s">
        <v>860</v>
      </c>
      <c r="D59" s="229" t="s">
        <v>854</v>
      </c>
      <c r="E59" s="230" t="s">
        <v>854</v>
      </c>
      <c r="F59" s="230" t="s">
        <v>854</v>
      </c>
      <c r="G59" s="231" t="s">
        <v>854</v>
      </c>
      <c r="H59" s="231">
        <v>3.9</v>
      </c>
      <c r="I59" s="231" t="s">
        <v>854</v>
      </c>
      <c r="J59" s="232" t="s">
        <v>854</v>
      </c>
      <c r="K59" s="232">
        <v>5.1999999999999998E-2</v>
      </c>
      <c r="L59" s="232" t="s">
        <v>854</v>
      </c>
      <c r="M59" s="231" t="s">
        <v>854</v>
      </c>
      <c r="N59" s="231">
        <v>0.13</v>
      </c>
      <c r="O59" s="233" t="s">
        <v>854</v>
      </c>
    </row>
    <row r="60" spans="1:15" ht="25.5">
      <c r="A60" s="226" t="s">
        <v>848</v>
      </c>
      <c r="B60" s="227" t="s">
        <v>849</v>
      </c>
      <c r="C60" s="228" t="s">
        <v>862</v>
      </c>
      <c r="D60" s="229" t="s">
        <v>854</v>
      </c>
      <c r="E60" s="230" t="s">
        <v>854</v>
      </c>
      <c r="F60" s="230" t="s">
        <v>854</v>
      </c>
      <c r="G60" s="231" t="s">
        <v>854</v>
      </c>
      <c r="H60" s="231">
        <v>4.0999999999999996</v>
      </c>
      <c r="I60" s="231" t="s">
        <v>854</v>
      </c>
      <c r="J60" s="232" t="s">
        <v>854</v>
      </c>
      <c r="K60" s="232">
        <v>5.0999999999999997E-2</v>
      </c>
      <c r="L60" s="232" t="s">
        <v>854</v>
      </c>
      <c r="M60" s="231" t="s">
        <v>854</v>
      </c>
      <c r="N60" s="231">
        <v>0.128</v>
      </c>
      <c r="O60" s="233" t="s">
        <v>854</v>
      </c>
    </row>
    <row r="61" spans="1:15">
      <c r="A61" s="226" t="s">
        <v>848</v>
      </c>
      <c r="B61" s="227" t="s">
        <v>849</v>
      </c>
      <c r="C61" s="228" t="s">
        <v>863</v>
      </c>
      <c r="D61" s="229" t="s">
        <v>854</v>
      </c>
      <c r="E61" s="230" t="s">
        <v>854</v>
      </c>
      <c r="F61" s="230" t="s">
        <v>854</v>
      </c>
      <c r="G61" s="231" t="s">
        <v>854</v>
      </c>
      <c r="H61" s="231">
        <v>4.8499999999999996</v>
      </c>
      <c r="I61" s="231" t="s">
        <v>854</v>
      </c>
      <c r="J61" s="232" t="s">
        <v>854</v>
      </c>
      <c r="K61" s="232">
        <v>8.3000000000000004E-2</v>
      </c>
      <c r="L61" s="232" t="s">
        <v>854</v>
      </c>
      <c r="M61" s="231" t="s">
        <v>854</v>
      </c>
      <c r="N61" s="231">
        <v>0.16800000000000001</v>
      </c>
      <c r="O61" s="233" t="s">
        <v>854</v>
      </c>
    </row>
    <row r="62" spans="1:15">
      <c r="A62" s="226" t="s">
        <v>848</v>
      </c>
      <c r="B62" s="227" t="s">
        <v>849</v>
      </c>
      <c r="C62" s="228" t="s">
        <v>864</v>
      </c>
      <c r="D62" s="229" t="s">
        <v>854</v>
      </c>
      <c r="E62" s="230" t="s">
        <v>854</v>
      </c>
      <c r="F62" s="230" t="s">
        <v>854</v>
      </c>
      <c r="G62" s="231" t="s">
        <v>854</v>
      </c>
      <c r="H62" s="231">
        <v>1.77</v>
      </c>
      <c r="I62" s="231" t="s">
        <v>854</v>
      </c>
      <c r="J62" s="232" t="s">
        <v>854</v>
      </c>
      <c r="K62" s="232">
        <v>5.3999999999999999E-2</v>
      </c>
      <c r="L62" s="232" t="s">
        <v>854</v>
      </c>
      <c r="M62" s="231" t="s">
        <v>854</v>
      </c>
      <c r="N62" s="231">
        <v>0.158</v>
      </c>
      <c r="O62" s="233" t="s">
        <v>854</v>
      </c>
    </row>
    <row r="63" spans="1:15">
      <c r="A63" s="226" t="s">
        <v>848</v>
      </c>
      <c r="B63" s="227" t="s">
        <v>822</v>
      </c>
      <c r="C63" s="228" t="s">
        <v>865</v>
      </c>
      <c r="D63" s="229">
        <v>0.22</v>
      </c>
      <c r="E63" s="230">
        <v>0.28999999999999998</v>
      </c>
      <c r="F63" s="230">
        <v>0.36</v>
      </c>
      <c r="G63" s="231">
        <v>0.52</v>
      </c>
      <c r="H63" s="231">
        <v>0.69299999999999995</v>
      </c>
      <c r="I63" s="231">
        <v>0.86599999999999999</v>
      </c>
      <c r="J63" s="232">
        <v>0.13700000000000001</v>
      </c>
      <c r="K63" s="232">
        <v>0.183</v>
      </c>
      <c r="L63" s="232">
        <v>0.22900000000000001</v>
      </c>
      <c r="M63" s="231">
        <v>0.157</v>
      </c>
      <c r="N63" s="231">
        <v>0.21</v>
      </c>
      <c r="O63" s="233">
        <v>0.26200000000000001</v>
      </c>
    </row>
    <row r="64" spans="1:15">
      <c r="A64" s="226" t="s">
        <v>848</v>
      </c>
      <c r="B64" s="227" t="s">
        <v>866</v>
      </c>
      <c r="C64" s="228" t="s">
        <v>867</v>
      </c>
      <c r="D64" s="229">
        <v>0.18</v>
      </c>
      <c r="E64" s="230">
        <v>0.23</v>
      </c>
      <c r="F64" s="230">
        <v>0.28999999999999998</v>
      </c>
      <c r="G64" s="231">
        <v>0.61599999999999999</v>
      </c>
      <c r="H64" s="231">
        <v>0.82099999999999995</v>
      </c>
      <c r="I64" s="231">
        <v>1.03</v>
      </c>
      <c r="J64" s="232">
        <v>6.4000000000000001E-2</v>
      </c>
      <c r="K64" s="232">
        <v>8.5000000000000006E-2</v>
      </c>
      <c r="L64" s="232">
        <v>0.106</v>
      </c>
      <c r="M64" s="231">
        <v>0.21</v>
      </c>
      <c r="N64" s="231">
        <v>0.28000000000000003</v>
      </c>
      <c r="O64" s="233">
        <v>0.35</v>
      </c>
    </row>
    <row r="65" spans="1:15">
      <c r="A65" s="226" t="s">
        <v>848</v>
      </c>
      <c r="B65" s="227" t="s">
        <v>866</v>
      </c>
      <c r="C65" s="228" t="s">
        <v>868</v>
      </c>
      <c r="D65" s="229">
        <v>0.17</v>
      </c>
      <c r="E65" s="230">
        <v>0.23</v>
      </c>
      <c r="F65" s="230">
        <v>0.28999999999999998</v>
      </c>
      <c r="G65" s="231">
        <v>0.14699999999999999</v>
      </c>
      <c r="H65" s="231">
        <v>0.19700000000000001</v>
      </c>
      <c r="I65" s="231">
        <v>0.246</v>
      </c>
      <c r="J65" s="232">
        <v>1.6E-2</v>
      </c>
      <c r="K65" s="232">
        <v>2.1000000000000001E-2</v>
      </c>
      <c r="L65" s="232">
        <v>2.5999999999999999E-2</v>
      </c>
      <c r="M65" s="231">
        <v>6.3E-2</v>
      </c>
      <c r="N65" s="231">
        <v>8.4000000000000005E-2</v>
      </c>
      <c r="O65" s="233">
        <v>0.105</v>
      </c>
    </row>
    <row r="66" spans="1:15">
      <c r="A66" s="226" t="s">
        <v>848</v>
      </c>
      <c r="B66" s="227" t="s">
        <v>866</v>
      </c>
      <c r="C66" s="228" t="s">
        <v>869</v>
      </c>
      <c r="D66" s="229">
        <v>0.2</v>
      </c>
      <c r="E66" s="230">
        <v>0.27</v>
      </c>
      <c r="F66" s="230">
        <v>0.33</v>
      </c>
      <c r="G66" s="231">
        <v>0.64900000000000002</v>
      </c>
      <c r="H66" s="231">
        <v>0.86499999999999999</v>
      </c>
      <c r="I66" s="231">
        <v>1.08</v>
      </c>
      <c r="J66" s="232">
        <v>5.3999999999999999E-2</v>
      </c>
      <c r="K66" s="232">
        <v>7.1999999999999995E-2</v>
      </c>
      <c r="L66" s="232">
        <v>0.09</v>
      </c>
      <c r="M66" s="231">
        <v>0.222</v>
      </c>
      <c r="N66" s="231">
        <v>0.29599999999999999</v>
      </c>
      <c r="O66" s="233">
        <v>0.37</v>
      </c>
    </row>
    <row r="69" spans="1:15">
      <c r="A69" s="1" t="s">
        <v>870</v>
      </c>
    </row>
    <row r="70" spans="1:15">
      <c r="A70" s="1" t="s">
        <v>871</v>
      </c>
    </row>
  </sheetData>
  <sheetProtection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7">
    <mergeCell ref="A3:J3"/>
    <mergeCell ref="A5:J5"/>
    <mergeCell ref="A7:J7"/>
    <mergeCell ref="A9:J9"/>
    <mergeCell ref="A11:J11"/>
    <mergeCell ref="A10:F10"/>
    <mergeCell ref="G10:J10"/>
  </mergeCells>
  <pageMargins left="0.7" right="0.7" top="0.75" bottom="0.75" header="0.3" footer="0.3"/>
  <headerFooter>
    <oddHeader>&amp;C&amp;"Aptos"&amp;14&amp;KFF0000 OFFICIAL&amp;1#_x000D_</oddHeader>
    <oddFooter>&amp;C_x000D_&amp;1#&amp;"Aptos"&amp;14&amp;KFF0000 OFFICIAL</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8BC4-F731-4F0E-84B1-A798599D70FB}">
  <sheetPr>
    <tabColor theme="5" tint="0.39997558519241921"/>
  </sheetPr>
  <dimension ref="A1:AT29"/>
  <sheetViews>
    <sheetView workbookViewId="0"/>
  </sheetViews>
  <sheetFormatPr defaultColWidth="9" defaultRowHeight="12.75"/>
  <cols>
    <col min="1" max="1" width="37.28515625" style="1" customWidth="1"/>
    <col min="2" max="2" width="9.28515625" style="1" customWidth="1"/>
    <col min="3" max="4" width="11.42578125" style="1" customWidth="1"/>
    <col min="5" max="5" width="78.28515625" style="1" customWidth="1"/>
    <col min="6" max="6" width="41.42578125" style="1" customWidth="1"/>
    <col min="7" max="7" width="30.28515625" style="1" customWidth="1"/>
    <col min="8" max="8" width="41.28515625" style="3" bestFit="1" customWidth="1"/>
    <col min="9" max="9" width="9" style="1"/>
    <col min="10" max="10" width="10.7109375" style="1" bestFit="1" customWidth="1"/>
    <col min="11" max="16384" width="9" style="1"/>
  </cols>
  <sheetData>
    <row r="1" spans="1:46" ht="20.25" thickBot="1">
      <c r="A1" s="136" t="s">
        <v>895</v>
      </c>
      <c r="B1" s="136"/>
      <c r="C1" s="136"/>
      <c r="D1" s="136"/>
      <c r="E1" s="348"/>
    </row>
    <row r="2" spans="1:46" s="7" customFormat="1" ht="18" thickTop="1" thickBot="1">
      <c r="A2" s="131" t="s">
        <v>61</v>
      </c>
      <c r="B2" s="131"/>
      <c r="C2" s="131"/>
      <c r="D2" s="131"/>
      <c r="E2" s="131"/>
      <c r="F2" s="1"/>
      <c r="H2" s="153"/>
    </row>
    <row r="3" spans="1:46" ht="129.75" customHeight="1" thickTop="1">
      <c r="A3" s="373" t="s">
        <v>896</v>
      </c>
      <c r="B3" s="373"/>
      <c r="C3" s="373"/>
      <c r="D3" s="373"/>
      <c r="E3" s="37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39" customHeight="1">
      <c r="A4" s="115" t="s">
        <v>897</v>
      </c>
      <c r="H4" s="1"/>
    </row>
    <row r="5" spans="1:46">
      <c r="A5" s="328" t="s">
        <v>898</v>
      </c>
      <c r="B5" s="329" t="s">
        <v>723</v>
      </c>
      <c r="C5" s="329" t="s">
        <v>724</v>
      </c>
      <c r="D5" s="329" t="s">
        <v>725</v>
      </c>
      <c r="E5" s="265" t="s">
        <v>44</v>
      </c>
      <c r="H5" s="1"/>
    </row>
    <row r="6" spans="1:46" ht="34.35" customHeight="1">
      <c r="A6" s="325" t="s">
        <v>728</v>
      </c>
      <c r="B6" s="326">
        <v>40</v>
      </c>
      <c r="C6" s="326">
        <v>0</v>
      </c>
      <c r="D6" s="326">
        <v>0</v>
      </c>
      <c r="E6" s="327" t="s">
        <v>899</v>
      </c>
      <c r="H6" s="1"/>
    </row>
    <row r="7" spans="1:46" ht="32.450000000000003" customHeight="1">
      <c r="A7" s="116" t="s">
        <v>900</v>
      </c>
      <c r="B7" s="146">
        <v>720</v>
      </c>
      <c r="C7" s="146">
        <v>0</v>
      </c>
      <c r="D7" s="146">
        <v>6800</v>
      </c>
      <c r="E7" s="118" t="s">
        <v>901</v>
      </c>
      <c r="H7" s="1"/>
    </row>
    <row r="8" spans="1:46" ht="30" customHeight="1">
      <c r="A8" s="116" t="s">
        <v>340</v>
      </c>
      <c r="B8" s="146">
        <v>80</v>
      </c>
      <c r="C8" s="146">
        <v>0</v>
      </c>
      <c r="D8" s="146">
        <v>0</v>
      </c>
      <c r="E8" s="118" t="s">
        <v>902</v>
      </c>
      <c r="H8" s="1"/>
    </row>
    <row r="9" spans="1:46" ht="33" customHeight="1">
      <c r="A9" s="116" t="s">
        <v>903</v>
      </c>
      <c r="B9" s="146">
        <v>110</v>
      </c>
      <c r="C9" s="146">
        <v>0</v>
      </c>
      <c r="D9" s="146">
        <v>0</v>
      </c>
      <c r="E9" s="118" t="s">
        <v>904</v>
      </c>
      <c r="H9" s="1"/>
    </row>
    <row r="10" spans="1:46" ht="33" customHeight="1">
      <c r="A10" s="117" t="s">
        <v>905</v>
      </c>
      <c r="B10" s="149">
        <v>350</v>
      </c>
      <c r="C10" s="149">
        <v>0</v>
      </c>
      <c r="D10" s="146">
        <v>3400</v>
      </c>
      <c r="E10" s="118" t="s">
        <v>906</v>
      </c>
      <c r="H10" s="1"/>
    </row>
    <row r="11" spans="1:46" ht="33" customHeight="1">
      <c r="A11" s="117" t="s">
        <v>907</v>
      </c>
      <c r="B11" s="146">
        <v>110</v>
      </c>
      <c r="C11" s="146">
        <v>0</v>
      </c>
      <c r="D11" s="146">
        <v>0</v>
      </c>
      <c r="E11" s="118" t="s">
        <v>908</v>
      </c>
      <c r="H11" s="1"/>
    </row>
    <row r="12" spans="1:46" ht="33.6" customHeight="1">
      <c r="A12" s="117" t="s">
        <v>909</v>
      </c>
      <c r="B12" s="146">
        <v>30</v>
      </c>
      <c r="C12" s="146">
        <v>0</v>
      </c>
      <c r="D12" s="146">
        <v>0</v>
      </c>
      <c r="E12" s="118" t="s">
        <v>910</v>
      </c>
      <c r="H12" s="1"/>
    </row>
    <row r="13" spans="1:46" ht="35.1" customHeight="1">
      <c r="A13" s="117" t="s">
        <v>911</v>
      </c>
      <c r="B13" s="146">
        <v>370</v>
      </c>
      <c r="C13" s="146">
        <v>0</v>
      </c>
      <c r="D13" s="146">
        <v>2600</v>
      </c>
      <c r="E13" s="118" t="s">
        <v>912</v>
      </c>
      <c r="H13" s="1"/>
    </row>
    <row r="14" spans="1:46" ht="32.450000000000003" customHeight="1">
      <c r="A14" s="117" t="s">
        <v>913</v>
      </c>
      <c r="B14" s="146">
        <v>1200</v>
      </c>
      <c r="C14" s="146">
        <v>0</v>
      </c>
      <c r="D14" s="146">
        <v>2500</v>
      </c>
      <c r="E14" s="118" t="s">
        <v>914</v>
      </c>
      <c r="H14" s="1"/>
    </row>
    <row r="15" spans="1:46" ht="52.35" customHeight="1">
      <c r="A15" s="117" t="s">
        <v>915</v>
      </c>
      <c r="B15" s="146">
        <v>130</v>
      </c>
      <c r="C15" s="146">
        <v>1400</v>
      </c>
      <c r="D15" s="146">
        <v>900</v>
      </c>
      <c r="E15" s="118" t="s">
        <v>916</v>
      </c>
      <c r="H15" s="1"/>
    </row>
    <row r="16" spans="1:46" ht="33" customHeight="1">
      <c r="A16" s="171" t="s">
        <v>917</v>
      </c>
      <c r="B16" s="146">
        <v>480</v>
      </c>
      <c r="C16" s="146">
        <v>60</v>
      </c>
      <c r="D16" s="146">
        <v>4200</v>
      </c>
      <c r="E16" s="118" t="s">
        <v>918</v>
      </c>
      <c r="H16" s="1"/>
    </row>
    <row r="17" spans="1:8" ht="34.35" customHeight="1">
      <c r="A17" s="117" t="s">
        <v>919</v>
      </c>
      <c r="B17" s="146">
        <v>330</v>
      </c>
      <c r="C17" s="146">
        <v>0</v>
      </c>
      <c r="D17" s="146">
        <v>800</v>
      </c>
      <c r="E17" s="118" t="s">
        <v>920</v>
      </c>
      <c r="H17" s="1"/>
    </row>
    <row r="18" spans="1:8" ht="33.6" customHeight="1">
      <c r="A18" s="164" t="s">
        <v>461</v>
      </c>
      <c r="B18" s="146">
        <v>380</v>
      </c>
      <c r="C18" s="146">
        <v>0</v>
      </c>
      <c r="D18" s="146">
        <v>4700</v>
      </c>
      <c r="E18" s="118" t="s">
        <v>921</v>
      </c>
      <c r="H18" s="1"/>
    </row>
    <row r="19" spans="1:8" ht="30" customHeight="1">
      <c r="A19" s="119" t="s">
        <v>922</v>
      </c>
      <c r="B19" s="148">
        <v>50</v>
      </c>
      <c r="C19" s="148">
        <v>0</v>
      </c>
      <c r="D19" s="148">
        <v>0</v>
      </c>
      <c r="E19" s="147" t="s">
        <v>923</v>
      </c>
      <c r="H19" s="1"/>
    </row>
    <row r="20" spans="1:8">
      <c r="A20" s="71" t="s">
        <v>924</v>
      </c>
      <c r="B20" s="72"/>
      <c r="C20" s="73"/>
      <c r="D20" s="73"/>
      <c r="E20" s="73"/>
      <c r="G20" s="3"/>
      <c r="H20" s="1"/>
    </row>
    <row r="21" spans="1:8">
      <c r="A21" s="328" t="s">
        <v>925</v>
      </c>
      <c r="B21" s="281" t="s">
        <v>723</v>
      </c>
      <c r="C21" s="332" t="s">
        <v>724</v>
      </c>
      <c r="D21" s="332" t="s">
        <v>725</v>
      </c>
      <c r="E21" s="282" t="s">
        <v>44</v>
      </c>
      <c r="G21" s="3"/>
      <c r="H21" s="1"/>
    </row>
    <row r="22" spans="1:8" ht="14.25">
      <c r="A22" s="330" t="s">
        <v>926</v>
      </c>
      <c r="B22" s="331">
        <v>50</v>
      </c>
      <c r="C22" s="331">
        <v>0</v>
      </c>
      <c r="D22" s="331">
        <v>0</v>
      </c>
      <c r="E22" s="112" t="s">
        <v>923</v>
      </c>
      <c r="G22" s="3"/>
      <c r="H22" s="1"/>
    </row>
    <row r="23" spans="1:8" ht="14.25">
      <c r="A23" s="172" t="s">
        <v>927</v>
      </c>
      <c r="B23" s="173">
        <v>300</v>
      </c>
      <c r="C23" s="173">
        <v>0</v>
      </c>
      <c r="D23" s="173">
        <v>0</v>
      </c>
      <c r="E23" s="106" t="s">
        <v>928</v>
      </c>
      <c r="G23" s="3"/>
      <c r="H23" s="1"/>
    </row>
    <row r="24" spans="1:8">
      <c r="A24" s="172" t="s">
        <v>929</v>
      </c>
      <c r="B24" s="174">
        <v>550</v>
      </c>
      <c r="C24" s="173">
        <v>0</v>
      </c>
      <c r="D24" s="173">
        <v>2800</v>
      </c>
      <c r="E24" s="106" t="s">
        <v>930</v>
      </c>
      <c r="G24" s="3"/>
      <c r="H24" s="1"/>
    </row>
    <row r="25" spans="1:8" ht="14.25">
      <c r="A25" s="175" t="s">
        <v>931</v>
      </c>
      <c r="B25" s="176">
        <v>550</v>
      </c>
      <c r="C25" s="177">
        <v>0</v>
      </c>
      <c r="D25" s="176">
        <v>8300</v>
      </c>
      <c r="E25" s="33" t="s">
        <v>932</v>
      </c>
      <c r="G25" s="3"/>
      <c r="H25" s="1"/>
    </row>
    <row r="26" spans="1:8" ht="34.700000000000003" customHeight="1">
      <c r="A26" s="1" t="s">
        <v>488</v>
      </c>
    </row>
    <row r="27" spans="1:8" ht="14.25">
      <c r="A27" s="7" t="s">
        <v>933</v>
      </c>
    </row>
    <row r="28" spans="1:8" ht="14.25">
      <c r="A28" s="38" t="s">
        <v>934</v>
      </c>
    </row>
    <row r="29" spans="1:8" ht="14.25">
      <c r="A29" s="38" t="s">
        <v>935</v>
      </c>
    </row>
  </sheetData>
  <sheetProtection formatColumns="0" formatRows="0"/>
  <customSheetViews>
    <customSheetView guid="{99A28103-7007-418B-9D7F-D2D3CBFA05ED}" showAutoFilter="1">
      <pageMargins left="0" right="0" top="0" bottom="0" header="0" footer="0"/>
      <headerFooter>
        <oddHeader>&amp;C&amp;"Calibri"&amp;12&amp;KFF0000 OFFICIAL: Sensitive - NSW Government&amp;1#_x000D_</oddHeader>
        <oddFooter>&amp;C_x000D_&amp;1#&amp;"Calibri"&amp;10&amp;K000000 OFFICIAL</oddFooter>
      </headerFooter>
      <autoFilter ref="A8:G25" xr:uid="{A2374233-843C-4701-B09B-F58E6286D9C0}"/>
    </customSheetView>
  </customSheetViews>
  <mergeCells count="1">
    <mergeCell ref="A3:E3"/>
  </mergeCells>
  <pageMargins left="0.7" right="0.7" top="0.75" bottom="0.75" header="0.3" footer="0.3"/>
  <pageSetup paperSize="9" orientation="portrait" verticalDpi="0" r:id="rId1"/>
  <headerFooter>
    <oddHeader>&amp;C&amp;"Aptos"&amp;14&amp;KFF0000 OFFICIAL&amp;1#_x000D_</oddHeader>
    <oddFooter>&amp;C_x000D_&amp;1#&amp;"Aptos"&amp;14&amp;KFF0000 OFFICIAL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B220-84D2-4F6C-B56A-E2EE257CFC21}">
  <sheetPr>
    <tabColor theme="5" tint="0.39997558519241921"/>
  </sheetPr>
  <dimension ref="A1:H26"/>
  <sheetViews>
    <sheetView workbookViewId="0"/>
  </sheetViews>
  <sheetFormatPr defaultColWidth="9" defaultRowHeight="12.75"/>
  <cols>
    <col min="1" max="1" width="26.28515625" style="1" customWidth="1"/>
    <col min="2" max="4" width="18.28515625" style="1" customWidth="1"/>
    <col min="5" max="5" width="18.42578125" style="1" customWidth="1"/>
    <col min="6" max="6" width="28.28515625" style="1" customWidth="1"/>
    <col min="7" max="7" width="20.28515625" style="1" customWidth="1"/>
    <col min="8" max="8" width="20.85546875" style="1" customWidth="1"/>
    <col min="9" max="16384" width="9" style="1"/>
  </cols>
  <sheetData>
    <row r="1" spans="1:8" ht="20.25" thickBot="1">
      <c r="A1" s="214" t="s">
        <v>936</v>
      </c>
      <c r="B1" s="214"/>
      <c r="C1" s="214"/>
      <c r="D1" s="214"/>
      <c r="E1" s="214"/>
      <c r="F1" s="214"/>
      <c r="G1" s="349"/>
      <c r="H1" s="348"/>
    </row>
    <row r="2" spans="1:8" s="7" customFormat="1" ht="24" customHeight="1" thickTop="1" thickBot="1">
      <c r="A2" s="374" t="s">
        <v>61</v>
      </c>
      <c r="B2" s="374"/>
      <c r="C2" s="374"/>
      <c r="D2" s="374"/>
      <c r="E2" s="374"/>
      <c r="F2" s="374"/>
      <c r="G2" s="375"/>
      <c r="H2" s="348"/>
    </row>
    <row r="3" spans="1:8" s="7" customFormat="1" ht="205.35" customHeight="1" thickTop="1">
      <c r="A3" s="376" t="s">
        <v>937</v>
      </c>
      <c r="B3" s="376"/>
      <c r="C3" s="376"/>
      <c r="D3" s="376"/>
      <c r="E3" s="376"/>
      <c r="F3" s="376"/>
      <c r="G3" s="376"/>
      <c r="H3" s="376"/>
    </row>
    <row r="4" spans="1:8">
      <c r="A4" s="10" t="s">
        <v>938</v>
      </c>
      <c r="B4" s="10"/>
      <c r="C4" s="10"/>
      <c r="D4" s="10"/>
      <c r="E4" s="10"/>
      <c r="F4" s="10"/>
      <c r="G4" s="10"/>
    </row>
    <row r="5" spans="1:8" s="3" customFormat="1" ht="76.5">
      <c r="A5" s="239" t="s">
        <v>939</v>
      </c>
      <c r="B5" s="240" t="s">
        <v>940</v>
      </c>
      <c r="C5" s="241" t="s">
        <v>941</v>
      </c>
      <c r="D5" s="241" t="s">
        <v>942</v>
      </c>
      <c r="E5" s="77" t="s">
        <v>943</v>
      </c>
      <c r="F5" s="242" t="s">
        <v>944</v>
      </c>
      <c r="G5" s="342" t="s">
        <v>945</v>
      </c>
      <c r="H5" s="77" t="s">
        <v>946</v>
      </c>
    </row>
    <row r="6" spans="1:8" ht="51">
      <c r="A6" s="120" t="s">
        <v>74</v>
      </c>
      <c r="B6" s="48">
        <v>0</v>
      </c>
      <c r="C6" s="49">
        <v>0.9</v>
      </c>
      <c r="D6" s="49">
        <v>0.1</v>
      </c>
      <c r="E6" s="125" t="s">
        <v>947</v>
      </c>
      <c r="F6" s="125" t="s">
        <v>948</v>
      </c>
      <c r="G6" s="122">
        <v>1.4</v>
      </c>
      <c r="H6" s="196" t="s">
        <v>949</v>
      </c>
    </row>
    <row r="7" spans="1:8" ht="98.85" customHeight="1">
      <c r="A7" s="120" t="s">
        <v>340</v>
      </c>
      <c r="B7" s="48">
        <v>0.05</v>
      </c>
      <c r="C7" s="50">
        <v>0.9</v>
      </c>
      <c r="D7" s="50">
        <v>0.1</v>
      </c>
      <c r="E7" s="4" t="s">
        <v>947</v>
      </c>
      <c r="F7" s="126" t="s">
        <v>950</v>
      </c>
      <c r="G7" s="123">
        <v>0.79</v>
      </c>
      <c r="H7" s="343" t="s">
        <v>951</v>
      </c>
    </row>
    <row r="8" spans="1:8" ht="89.25">
      <c r="A8" s="120" t="s">
        <v>952</v>
      </c>
      <c r="B8" s="48">
        <v>0.05</v>
      </c>
      <c r="C8" s="74">
        <v>0.9</v>
      </c>
      <c r="D8" s="179">
        <v>0.1</v>
      </c>
      <c r="E8" s="125" t="s">
        <v>947</v>
      </c>
      <c r="F8" s="180" t="s">
        <v>950</v>
      </c>
      <c r="G8" s="123">
        <v>1.2</v>
      </c>
      <c r="H8" s="343" t="s">
        <v>951</v>
      </c>
    </row>
    <row r="9" spans="1:8" ht="25.5">
      <c r="A9" s="120" t="s">
        <v>228</v>
      </c>
      <c r="B9" s="48">
        <v>0</v>
      </c>
      <c r="C9" s="74">
        <v>0.4</v>
      </c>
      <c r="D9" s="74">
        <v>0.6</v>
      </c>
      <c r="E9" s="181" t="s">
        <v>953</v>
      </c>
      <c r="F9" s="125" t="s">
        <v>954</v>
      </c>
      <c r="G9" s="123" t="s">
        <v>679</v>
      </c>
      <c r="H9" s="196" t="s">
        <v>679</v>
      </c>
    </row>
    <row r="10" spans="1:8" ht="89.25">
      <c r="A10" s="121" t="s">
        <v>955</v>
      </c>
      <c r="B10" s="48">
        <v>0.05</v>
      </c>
      <c r="C10" s="50">
        <v>0.9</v>
      </c>
      <c r="D10" s="50">
        <v>0.1</v>
      </c>
      <c r="E10" s="125" t="s">
        <v>956</v>
      </c>
      <c r="F10" s="125" t="s">
        <v>950</v>
      </c>
      <c r="G10" s="123">
        <v>1.5</v>
      </c>
      <c r="H10" s="343" t="s">
        <v>951</v>
      </c>
    </row>
    <row r="11" spans="1:8" ht="127.5">
      <c r="A11" s="121" t="s">
        <v>957</v>
      </c>
      <c r="B11" s="48">
        <v>0</v>
      </c>
      <c r="C11" s="50">
        <v>0.9</v>
      </c>
      <c r="D11" s="50">
        <v>0.1</v>
      </c>
      <c r="E11" s="125" t="s">
        <v>958</v>
      </c>
      <c r="F11" s="125" t="s">
        <v>959</v>
      </c>
      <c r="G11" s="123">
        <v>1.5</v>
      </c>
      <c r="H11" s="343" t="s">
        <v>951</v>
      </c>
    </row>
    <row r="12" spans="1:8" ht="51">
      <c r="A12" s="121" t="s">
        <v>161</v>
      </c>
      <c r="B12" s="48">
        <v>0.01</v>
      </c>
      <c r="C12" s="74">
        <v>0.4</v>
      </c>
      <c r="D12" s="74">
        <v>0.6</v>
      </c>
      <c r="E12" s="125" t="s">
        <v>958</v>
      </c>
      <c r="F12" s="125" t="s">
        <v>960</v>
      </c>
      <c r="G12" s="123">
        <v>0.4</v>
      </c>
      <c r="H12" s="196" t="s">
        <v>949</v>
      </c>
    </row>
    <row r="13" spans="1:8" ht="89.25">
      <c r="A13" s="121" t="s">
        <v>961</v>
      </c>
      <c r="B13" s="48">
        <v>0.01</v>
      </c>
      <c r="C13" s="50">
        <v>0.9</v>
      </c>
      <c r="D13" s="50">
        <v>0.1</v>
      </c>
      <c r="E13" s="125" t="s">
        <v>962</v>
      </c>
      <c r="F13" s="125" t="s">
        <v>963</v>
      </c>
      <c r="G13" s="123">
        <v>0.9</v>
      </c>
      <c r="H13" s="196" t="s">
        <v>949</v>
      </c>
    </row>
    <row r="14" spans="1:8" ht="51">
      <c r="A14" s="121" t="s">
        <v>964</v>
      </c>
      <c r="B14" s="48">
        <v>0.06</v>
      </c>
      <c r="C14" s="50">
        <v>0</v>
      </c>
      <c r="D14" s="50">
        <v>1</v>
      </c>
      <c r="E14" s="125" t="s">
        <v>956</v>
      </c>
      <c r="F14" s="125" t="s">
        <v>965</v>
      </c>
      <c r="G14" s="123">
        <v>0.3</v>
      </c>
      <c r="H14" s="196" t="s">
        <v>949</v>
      </c>
    </row>
    <row r="15" spans="1:8" ht="140.25">
      <c r="A15" s="120" t="s">
        <v>913</v>
      </c>
      <c r="B15" s="48">
        <v>0.05</v>
      </c>
      <c r="C15" s="50">
        <v>0.9</v>
      </c>
      <c r="D15" s="50">
        <v>0.1</v>
      </c>
      <c r="E15" s="125" t="s">
        <v>966</v>
      </c>
      <c r="F15" s="125" t="s">
        <v>963</v>
      </c>
      <c r="G15" s="123">
        <v>0.9</v>
      </c>
      <c r="H15" s="196" t="s">
        <v>949</v>
      </c>
    </row>
    <row r="16" spans="1:8" ht="89.25">
      <c r="A16" s="120" t="s">
        <v>967</v>
      </c>
      <c r="B16" s="48">
        <v>0.1</v>
      </c>
      <c r="C16" s="50">
        <v>0.45</v>
      </c>
      <c r="D16" s="50">
        <v>0.55000000000000004</v>
      </c>
      <c r="E16" s="125" t="s">
        <v>947</v>
      </c>
      <c r="F16" s="127" t="s">
        <v>968</v>
      </c>
      <c r="G16" s="124">
        <v>0.21</v>
      </c>
      <c r="H16" s="343" t="s">
        <v>951</v>
      </c>
    </row>
    <row r="17" spans="1:8" ht="89.25">
      <c r="A17" s="340" t="s">
        <v>969</v>
      </c>
      <c r="B17" s="48">
        <v>0.05</v>
      </c>
      <c r="C17" s="50">
        <v>0.45</v>
      </c>
      <c r="D17" s="50">
        <v>0.55000000000000004</v>
      </c>
      <c r="E17" s="125" t="s">
        <v>947</v>
      </c>
      <c r="F17" s="127" t="s">
        <v>968</v>
      </c>
      <c r="G17" s="124">
        <v>0.21</v>
      </c>
      <c r="H17" s="343" t="s">
        <v>951</v>
      </c>
    </row>
    <row r="18" spans="1:8">
      <c r="A18" s="339" t="s">
        <v>924</v>
      </c>
      <c r="B18" s="78"/>
      <c r="C18" s="78"/>
      <c r="D18" s="78"/>
      <c r="E18" s="79"/>
      <c r="F18" s="79"/>
      <c r="G18" s="80"/>
      <c r="H18" s="79"/>
    </row>
    <row r="19" spans="1:8" ht="76.5">
      <c r="A19" s="75" t="s">
        <v>939</v>
      </c>
      <c r="B19" s="243" t="s">
        <v>940</v>
      </c>
      <c r="C19" s="244" t="s">
        <v>941</v>
      </c>
      <c r="D19" s="244" t="s">
        <v>942</v>
      </c>
      <c r="E19" s="244" t="s">
        <v>943</v>
      </c>
      <c r="F19" s="77" t="s">
        <v>944</v>
      </c>
      <c r="G19" s="245" t="s">
        <v>945</v>
      </c>
      <c r="H19" s="244"/>
    </row>
    <row r="20" spans="1:8" ht="89.25">
      <c r="A20" s="18" t="s">
        <v>970</v>
      </c>
      <c r="B20" s="44">
        <v>0.06</v>
      </c>
      <c r="C20" s="45">
        <v>0</v>
      </c>
      <c r="D20" s="45">
        <v>1</v>
      </c>
      <c r="E20" s="35" t="s">
        <v>971</v>
      </c>
      <c r="F20" s="35" t="s">
        <v>947</v>
      </c>
      <c r="G20" s="46">
        <v>1.23</v>
      </c>
      <c r="H20" s="344" t="s">
        <v>951</v>
      </c>
    </row>
    <row r="21" spans="1:8" ht="51">
      <c r="A21" s="18" t="s">
        <v>972</v>
      </c>
      <c r="B21" s="44">
        <v>0</v>
      </c>
      <c r="C21" s="45" t="s">
        <v>679</v>
      </c>
      <c r="D21" s="45" t="s">
        <v>679</v>
      </c>
      <c r="E21" s="35" t="s">
        <v>947</v>
      </c>
      <c r="F21" s="125" t="s">
        <v>947</v>
      </c>
      <c r="G21" s="341" t="s">
        <v>973</v>
      </c>
      <c r="H21" s="345" t="s">
        <v>679</v>
      </c>
    </row>
    <row r="23" spans="1:8">
      <c r="A23" s="32" t="s">
        <v>488</v>
      </c>
    </row>
    <row r="24" spans="1:8" ht="14.25">
      <c r="A24" s="57" t="s">
        <v>974</v>
      </c>
    </row>
    <row r="25" spans="1:8" ht="14.25">
      <c r="A25" s="14" t="s">
        <v>975</v>
      </c>
    </row>
    <row r="26" spans="1:8" ht="14.25">
      <c r="A26" s="14" t="s">
        <v>976</v>
      </c>
    </row>
  </sheetData>
  <sheetProtection formatColumns="0" formatRows="0"/>
  <customSheetViews>
    <customSheetView guid="{99A28103-7007-418B-9D7F-D2D3CBFA05ED}">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customSheetView>
  </customSheetViews>
  <mergeCells count="2">
    <mergeCell ref="A2:G2"/>
    <mergeCell ref="A3:H3"/>
  </mergeCells>
  <pageMargins left="0.7" right="0.7" top="0.75" bottom="0.75" header="0.3" footer="0.3"/>
  <pageSetup paperSize="9" orientation="portrait" horizontalDpi="1200" verticalDpi="1200" r:id="rId2"/>
  <headerFooter>
    <oddHeader>&amp;C&amp;"Aptos"&amp;14&amp;KFF0000 OFFICIAL&amp;1#_x000D_</oddHeader>
    <oddFooter>&amp;C_x000D_&amp;1#&amp;"Aptos"&amp;14&amp;KFF0000 OFFICIAL</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2646-9C43-48AF-B2D6-D99A5E42ABC5}">
  <sheetPr>
    <tabColor theme="3"/>
  </sheetPr>
  <dimension ref="A1:B16"/>
  <sheetViews>
    <sheetView workbookViewId="0"/>
  </sheetViews>
  <sheetFormatPr defaultRowHeight="12.75"/>
  <cols>
    <col min="1" max="1" width="44.28515625" bestFit="1" customWidth="1"/>
    <col min="2" max="2" width="18.42578125" customWidth="1"/>
  </cols>
  <sheetData>
    <row r="1" spans="1:2" s="25" customFormat="1" ht="25.5">
      <c r="A1" s="24" t="s">
        <v>44</v>
      </c>
      <c r="B1" s="24" t="s">
        <v>45</v>
      </c>
    </row>
    <row r="2" spans="1:2">
      <c r="A2" s="23" t="s">
        <v>46</v>
      </c>
      <c r="B2">
        <f>COUNTIF('1.1 Product Stage EFs'!$J$6:$J$184, 'Summary of EF sources'!A2)</f>
        <v>0</v>
      </c>
    </row>
    <row r="3" spans="1:2">
      <c r="A3" s="23" t="s">
        <v>47</v>
      </c>
      <c r="B3">
        <f>COUNTIF('1.1 Product Stage EFs'!$J$6:$J$184, 'Summary of EF sources'!A3)</f>
        <v>0</v>
      </c>
    </row>
    <row r="4" spans="1:2">
      <c r="A4" s="23" t="s">
        <v>48</v>
      </c>
      <c r="B4">
        <f>COUNTIF('1.1 Product Stage EFs'!$J$6:$J$184, 'Summary of EF sources'!A4)</f>
        <v>0</v>
      </c>
    </row>
    <row r="5" spans="1:2" s="22" customFormat="1">
      <c r="A5" s="26" t="s">
        <v>49</v>
      </c>
      <c r="B5">
        <f>COUNTIF('1.1 Product Stage EFs'!$J$6:$J$184, 'Summary of EF sources'!A5)</f>
        <v>0</v>
      </c>
    </row>
    <row r="6" spans="1:2" s="22" customFormat="1">
      <c r="A6" s="26" t="s">
        <v>50</v>
      </c>
      <c r="B6">
        <f>COUNTIF('1.1 Product Stage EFs'!$J$6:$J$184, 'Summary of EF sources'!A6)</f>
        <v>0</v>
      </c>
    </row>
    <row r="7" spans="1:2">
      <c r="A7" s="23" t="s">
        <v>51</v>
      </c>
      <c r="B7">
        <f>COUNTIF('1.1 Product Stage EFs'!$J$6:$J$184, 'Summary of EF sources'!A7)</f>
        <v>0</v>
      </c>
    </row>
    <row r="8" spans="1:2" s="22" customFormat="1">
      <c r="A8" s="23" t="s">
        <v>52</v>
      </c>
      <c r="B8">
        <f>COUNTIF('1.1 Product Stage EFs'!$J$6:$J$184, 'Summary of EF sources'!A8)</f>
        <v>0</v>
      </c>
    </row>
    <row r="9" spans="1:2">
      <c r="A9" s="26" t="s">
        <v>53</v>
      </c>
      <c r="B9">
        <f>COUNTIF('1.1 Product Stage EFs'!$J$6:$J$184, 'Summary of EF sources'!A9)</f>
        <v>0</v>
      </c>
    </row>
    <row r="10" spans="1:2">
      <c r="A10" s="23" t="s">
        <v>54</v>
      </c>
      <c r="B10">
        <f>COUNTIF('1.1 Product Stage EFs'!$J$6:$J$184, 'Summary of EF sources'!A10)</f>
        <v>1</v>
      </c>
    </row>
    <row r="11" spans="1:2" ht="14.25">
      <c r="A11" s="16" t="s">
        <v>55</v>
      </c>
      <c r="B11">
        <f>COUNTIF('1.1 Product Stage EFs'!$J$6:$J$184, 'Summary of EF sources'!A11)</f>
        <v>0</v>
      </c>
    </row>
    <row r="12" spans="1:2" s="22" customFormat="1">
      <c r="A12" s="23" t="s">
        <v>56</v>
      </c>
      <c r="B12">
        <f>COUNTIF('1.1 Product Stage EFs'!$J$6:$J$184, 'Summary of EF sources'!A12)</f>
        <v>0</v>
      </c>
    </row>
    <row r="13" spans="1:2">
      <c r="A13" s="23" t="s">
        <v>57</v>
      </c>
      <c r="B13">
        <f>COUNTIF('1.1 Product Stage EFs'!$J$6:$J$184, 'Summary of EF sources'!A13)</f>
        <v>0</v>
      </c>
    </row>
    <row r="14" spans="1:2">
      <c r="A14" s="16" t="s">
        <v>58</v>
      </c>
      <c r="B14">
        <f>COUNTIF('1.1 Product Stage EFs'!$J$6:$J$184, 'Summary of EF sources'!A14)</f>
        <v>0</v>
      </c>
    </row>
    <row r="16" spans="1:2">
      <c r="A16" s="22" t="s">
        <v>59</v>
      </c>
      <c r="B16" s="22">
        <f>SUM(B2:B14)</f>
        <v>1</v>
      </c>
    </row>
  </sheetData>
  <customSheetViews>
    <customSheetView guid="{99A28103-7007-418B-9D7F-D2D3CBFA05ED}" state="hidden">
      <selection activeCell="B10" sqref="B10"/>
      <pageMargins left="0" right="0" top="0" bottom="0" header="0" footer="0"/>
      <pageSetup paperSize="9" orientation="portrait" horizontalDpi="1200" verticalDpi="1200" r:id="rId1"/>
    </customSheetView>
  </customSheetViews>
  <pageMargins left="0.7" right="0.7" top="0.75" bottom="0.75" header="0.3" footer="0.3"/>
  <pageSetup paperSize="9" orientation="portrait" horizontalDpi="1200" verticalDpi="1200" r:id="rId2"/>
  <headerFooter>
    <oddHeader>&amp;C&amp;"Aptos"&amp;14&amp;KFF0000 OFFICIAL&amp;1#_x000D_</oddHeader>
    <oddFooter>&amp;C_x000D_&amp;1#&amp;"Aptos"&amp;14&amp;KFF0000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DBF9-F256-49AC-90C2-40D2A6993E2D}">
  <sheetPr>
    <tabColor theme="4" tint="9.9978637043366805E-2"/>
  </sheetPr>
  <dimension ref="A1:M187"/>
  <sheetViews>
    <sheetView zoomScaleNormal="100" workbookViewId="0"/>
  </sheetViews>
  <sheetFormatPr defaultColWidth="9" defaultRowHeight="12.75" customHeight="1"/>
  <cols>
    <col min="1" max="1" width="17.28515625" style="1" customWidth="1"/>
    <col min="2" max="2" width="20.28515625" style="1" customWidth="1"/>
    <col min="3" max="3" width="37.28515625" style="3" customWidth="1"/>
    <col min="4" max="4" width="43.28515625" style="3" customWidth="1"/>
    <col min="5" max="5" width="11.28515625" style="21" customWidth="1"/>
    <col min="6" max="7" width="27.28515625" style="1" customWidth="1"/>
    <col min="8" max="8" width="26.28515625" style="1" customWidth="1"/>
    <col min="9" max="9" width="10.7109375" style="1" customWidth="1"/>
    <col min="10" max="10" width="48.28515625" style="1" bestFit="1" customWidth="1"/>
    <col min="11" max="11" width="36.28515625" style="1" customWidth="1"/>
    <col min="12" max="12" width="34.7109375" style="1" bestFit="1" customWidth="1"/>
    <col min="13" max="16384" width="9" style="1"/>
  </cols>
  <sheetData>
    <row r="1" spans="1:12" ht="20.25" thickBot="1">
      <c r="A1" s="130" t="s">
        <v>60</v>
      </c>
      <c r="B1" s="130"/>
      <c r="C1" s="130"/>
    </row>
    <row r="2" spans="1:12" ht="38.450000000000003" customHeight="1" thickTop="1" thickBot="1">
      <c r="A2" s="350" t="s">
        <v>61</v>
      </c>
      <c r="B2" s="350"/>
      <c r="C2" s="350"/>
      <c r="D2" s="350"/>
    </row>
    <row r="3" spans="1:12" ht="188.45" customHeight="1" thickTop="1">
      <c r="A3" s="355" t="s">
        <v>62</v>
      </c>
      <c r="B3" s="355"/>
      <c r="C3" s="355"/>
      <c r="D3" s="355"/>
      <c r="E3" s="355"/>
    </row>
    <row r="4" spans="1:12" ht="35.450000000000003" customHeight="1">
      <c r="A4" s="10" t="s">
        <v>63</v>
      </c>
      <c r="B4" s="10"/>
      <c r="F4" s="28"/>
      <c r="G4" s="28"/>
    </row>
    <row r="5" spans="1:12" s="3" customFormat="1" ht="38.25">
      <c r="A5" s="215" t="s">
        <v>64</v>
      </c>
      <c r="B5" s="215" t="s">
        <v>65</v>
      </c>
      <c r="C5" s="215" t="s">
        <v>66</v>
      </c>
      <c r="D5" s="215" t="s">
        <v>10</v>
      </c>
      <c r="E5" s="333" t="s">
        <v>67</v>
      </c>
      <c r="F5" s="334" t="s">
        <v>68</v>
      </c>
      <c r="G5" s="334" t="s">
        <v>69</v>
      </c>
      <c r="H5" s="334" t="s">
        <v>70</v>
      </c>
      <c r="I5" s="334" t="s">
        <v>71</v>
      </c>
      <c r="J5" s="335" t="s">
        <v>44</v>
      </c>
      <c r="K5" s="216" t="s">
        <v>72</v>
      </c>
      <c r="L5" s="76" t="s">
        <v>73</v>
      </c>
    </row>
    <row r="6" spans="1:12" customFormat="1" ht="14.25">
      <c r="A6" s="18" t="s">
        <v>74</v>
      </c>
      <c r="B6" s="90" t="s">
        <v>74</v>
      </c>
      <c r="C6" s="92" t="s">
        <v>75</v>
      </c>
      <c r="D6" s="90"/>
      <c r="E6" s="81" t="s">
        <v>76</v>
      </c>
      <c r="F6" s="64">
        <v>6.66</v>
      </c>
      <c r="G6" s="65">
        <v>0</v>
      </c>
      <c r="H6" s="190" t="s">
        <v>77</v>
      </c>
      <c r="I6" s="18" t="s">
        <v>78</v>
      </c>
      <c r="J6" s="27" t="s">
        <v>79</v>
      </c>
      <c r="K6" s="27" t="s">
        <v>80</v>
      </c>
      <c r="L6" s="27" t="s">
        <v>81</v>
      </c>
    </row>
    <row r="7" spans="1:12" customFormat="1" ht="14.25">
      <c r="A7" s="18" t="s">
        <v>74</v>
      </c>
      <c r="B7" s="90" t="s">
        <v>74</v>
      </c>
      <c r="C7" s="92" t="s">
        <v>82</v>
      </c>
      <c r="D7" s="90"/>
      <c r="E7" s="81" t="s">
        <v>76</v>
      </c>
      <c r="F7" s="64">
        <v>6.66</v>
      </c>
      <c r="G7" s="65">
        <v>0</v>
      </c>
      <c r="H7" s="190" t="s">
        <v>77</v>
      </c>
      <c r="I7" s="18" t="s">
        <v>78</v>
      </c>
      <c r="J7" s="27" t="s">
        <v>79</v>
      </c>
      <c r="K7" s="27" t="s">
        <v>80</v>
      </c>
      <c r="L7" s="27" t="s">
        <v>81</v>
      </c>
    </row>
    <row r="8" spans="1:12" customFormat="1" ht="14.25">
      <c r="A8" s="18" t="s">
        <v>74</v>
      </c>
      <c r="B8" s="90" t="s">
        <v>74</v>
      </c>
      <c r="C8" s="92" t="s">
        <v>83</v>
      </c>
      <c r="D8" s="90"/>
      <c r="E8" s="81" t="s">
        <v>76</v>
      </c>
      <c r="F8" s="64">
        <v>17.919001000000002</v>
      </c>
      <c r="G8" s="65">
        <v>0</v>
      </c>
      <c r="H8" s="190" t="s">
        <v>77</v>
      </c>
      <c r="I8" s="18" t="s">
        <v>78</v>
      </c>
      <c r="J8" s="27" t="s">
        <v>84</v>
      </c>
      <c r="K8" s="27" t="s">
        <v>85</v>
      </c>
      <c r="L8" s="27" t="s">
        <v>86</v>
      </c>
    </row>
    <row r="9" spans="1:12" customFormat="1" ht="14.25">
      <c r="A9" s="18" t="s">
        <v>74</v>
      </c>
      <c r="B9" s="90" t="s">
        <v>74</v>
      </c>
      <c r="C9" s="92" t="s">
        <v>87</v>
      </c>
      <c r="D9" s="90"/>
      <c r="E9" s="81" t="s">
        <v>76</v>
      </c>
      <c r="F9" s="64">
        <v>0</v>
      </c>
      <c r="G9" s="65">
        <v>0</v>
      </c>
      <c r="H9" s="190" t="s">
        <v>77</v>
      </c>
      <c r="I9" s="18" t="s">
        <v>78</v>
      </c>
      <c r="J9" s="27" t="s">
        <v>54</v>
      </c>
      <c r="K9" s="27" t="s">
        <v>54</v>
      </c>
      <c r="L9" s="27"/>
    </row>
    <row r="10" spans="1:12" customFormat="1" ht="14.25">
      <c r="A10" s="18" t="s">
        <v>74</v>
      </c>
      <c r="B10" s="90" t="s">
        <v>74</v>
      </c>
      <c r="C10" s="92" t="s">
        <v>88</v>
      </c>
      <c r="D10" s="90"/>
      <c r="E10" s="81" t="s">
        <v>76</v>
      </c>
      <c r="F10" s="64">
        <v>6.66</v>
      </c>
      <c r="G10" s="191">
        <v>0</v>
      </c>
      <c r="H10" s="68">
        <v>2.04</v>
      </c>
      <c r="I10" s="18" t="s">
        <v>78</v>
      </c>
      <c r="J10" s="27" t="s">
        <v>79</v>
      </c>
      <c r="K10" s="27" t="s">
        <v>80</v>
      </c>
      <c r="L10" s="27" t="s">
        <v>81</v>
      </c>
    </row>
    <row r="11" spans="1:12" customFormat="1">
      <c r="A11" s="18" t="s">
        <v>74</v>
      </c>
      <c r="B11" s="90" t="s">
        <v>74</v>
      </c>
      <c r="C11" s="92" t="s">
        <v>89</v>
      </c>
      <c r="D11" s="90"/>
      <c r="E11" s="81" t="s">
        <v>76</v>
      </c>
      <c r="F11" s="64">
        <v>6.66</v>
      </c>
      <c r="G11" s="191">
        <v>0</v>
      </c>
      <c r="H11" s="68"/>
      <c r="I11" s="18"/>
      <c r="J11" s="27" t="s">
        <v>79</v>
      </c>
      <c r="K11" s="27" t="s">
        <v>80</v>
      </c>
      <c r="L11" s="27" t="s">
        <v>81</v>
      </c>
    </row>
    <row r="12" spans="1:12">
      <c r="A12" s="18" t="s">
        <v>74</v>
      </c>
      <c r="B12" s="90" t="s">
        <v>74</v>
      </c>
      <c r="C12" t="s">
        <v>90</v>
      </c>
      <c r="D12" s="35"/>
      <c r="E12" s="19" t="s">
        <v>76</v>
      </c>
      <c r="F12" s="64">
        <v>3.82</v>
      </c>
      <c r="G12" s="63">
        <v>0</v>
      </c>
      <c r="H12" s="66"/>
      <c r="I12" s="5"/>
      <c r="J12" s="27" t="s">
        <v>79</v>
      </c>
      <c r="K12" s="16" t="s">
        <v>91</v>
      </c>
      <c r="L12" s="27" t="s">
        <v>81</v>
      </c>
    </row>
    <row r="13" spans="1:12" ht="38.25">
      <c r="A13" s="18" t="s">
        <v>74</v>
      </c>
      <c r="B13" s="35" t="s">
        <v>74</v>
      </c>
      <c r="C13" s="91" t="s">
        <v>92</v>
      </c>
      <c r="D13" s="35" t="s">
        <v>93</v>
      </c>
      <c r="E13" s="19" t="s">
        <v>94</v>
      </c>
      <c r="F13" s="64">
        <v>185</v>
      </c>
      <c r="G13" s="64">
        <v>0</v>
      </c>
      <c r="H13" s="66">
        <v>1760</v>
      </c>
      <c r="I13" s="5" t="s">
        <v>95</v>
      </c>
      <c r="J13" s="16" t="s">
        <v>79</v>
      </c>
      <c r="K13" s="16" t="s">
        <v>92</v>
      </c>
      <c r="L13" s="16" t="s">
        <v>81</v>
      </c>
    </row>
    <row r="14" spans="1:12" ht="14.25">
      <c r="A14" s="5" t="s">
        <v>96</v>
      </c>
      <c r="B14" s="35" t="s">
        <v>97</v>
      </c>
      <c r="C14" s="91" t="s">
        <v>98</v>
      </c>
      <c r="D14" s="35" t="s">
        <v>99</v>
      </c>
      <c r="E14" s="19" t="s">
        <v>76</v>
      </c>
      <c r="F14" s="64">
        <v>19300</v>
      </c>
      <c r="G14" s="64">
        <v>0</v>
      </c>
      <c r="H14" s="66">
        <v>2.72</v>
      </c>
      <c r="I14" s="5" t="s">
        <v>78</v>
      </c>
      <c r="J14" s="16" t="s">
        <v>79</v>
      </c>
      <c r="K14" s="16" t="s">
        <v>100</v>
      </c>
      <c r="L14" s="16" t="s">
        <v>81</v>
      </c>
    </row>
    <row r="15" spans="1:12" ht="14.25">
      <c r="A15" s="5" t="s">
        <v>96</v>
      </c>
      <c r="B15" s="35" t="s">
        <v>97</v>
      </c>
      <c r="C15" s="91" t="s">
        <v>101</v>
      </c>
      <c r="D15" s="35" t="s">
        <v>102</v>
      </c>
      <c r="E15" s="19" t="s">
        <v>76</v>
      </c>
      <c r="F15" s="64">
        <v>18200</v>
      </c>
      <c r="G15" s="64">
        <v>0</v>
      </c>
      <c r="H15" s="66">
        <v>2.72</v>
      </c>
      <c r="I15" s="5" t="s">
        <v>78</v>
      </c>
      <c r="J15" s="16" t="s">
        <v>79</v>
      </c>
      <c r="K15" s="16" t="s">
        <v>103</v>
      </c>
      <c r="L15" s="16" t="s">
        <v>81</v>
      </c>
    </row>
    <row r="16" spans="1:12" ht="14.25">
      <c r="A16" s="5" t="s">
        <v>96</v>
      </c>
      <c r="B16" s="35" t="s">
        <v>97</v>
      </c>
      <c r="C16" s="91" t="s">
        <v>104</v>
      </c>
      <c r="D16" s="35" t="s">
        <v>105</v>
      </c>
      <c r="E16" s="19" t="s">
        <v>76</v>
      </c>
      <c r="F16" s="64">
        <v>17400</v>
      </c>
      <c r="G16" s="64">
        <v>0</v>
      </c>
      <c r="H16" s="66">
        <v>2.72</v>
      </c>
      <c r="I16" s="5" t="s">
        <v>78</v>
      </c>
      <c r="J16" s="16" t="s">
        <v>79</v>
      </c>
      <c r="K16" s="16" t="s">
        <v>106</v>
      </c>
      <c r="L16" s="16" t="s">
        <v>81</v>
      </c>
    </row>
    <row r="17" spans="1:12" ht="25.5">
      <c r="A17" s="5" t="s">
        <v>107</v>
      </c>
      <c r="B17" s="35" t="s">
        <v>108</v>
      </c>
      <c r="C17" s="91" t="s">
        <v>109</v>
      </c>
      <c r="D17" s="35" t="s">
        <v>110</v>
      </c>
      <c r="E17" s="19" t="s">
        <v>111</v>
      </c>
      <c r="F17" s="64">
        <v>11.8</v>
      </c>
      <c r="G17" s="64">
        <v>0</v>
      </c>
      <c r="H17" s="66"/>
      <c r="I17" s="5"/>
      <c r="J17" s="16" t="s">
        <v>79</v>
      </c>
      <c r="K17" s="16" t="s">
        <v>109</v>
      </c>
      <c r="L17" s="16" t="s">
        <v>81</v>
      </c>
    </row>
    <row r="18" spans="1:12">
      <c r="A18" s="5" t="s">
        <v>107</v>
      </c>
      <c r="B18" s="35" t="s">
        <v>108</v>
      </c>
      <c r="C18" s="35" t="s">
        <v>112</v>
      </c>
      <c r="D18" s="35" t="s">
        <v>112</v>
      </c>
      <c r="E18" s="19" t="s">
        <v>76</v>
      </c>
      <c r="F18" s="64">
        <v>310</v>
      </c>
      <c r="G18" s="64">
        <v>0</v>
      </c>
      <c r="H18" s="66"/>
      <c r="I18" s="5"/>
      <c r="J18" s="16" t="s">
        <v>79</v>
      </c>
      <c r="K18" s="16" t="s">
        <v>112</v>
      </c>
      <c r="L18" s="16" t="s">
        <v>81</v>
      </c>
    </row>
    <row r="19" spans="1:12" ht="51">
      <c r="A19" s="5" t="s">
        <v>107</v>
      </c>
      <c r="B19" s="35" t="s">
        <v>108</v>
      </c>
      <c r="C19" s="35" t="s">
        <v>113</v>
      </c>
      <c r="D19" s="35" t="s">
        <v>114</v>
      </c>
      <c r="E19" s="19" t="s">
        <v>76</v>
      </c>
      <c r="F19" s="64">
        <v>159</v>
      </c>
      <c r="G19" s="64">
        <v>0</v>
      </c>
      <c r="H19" s="66"/>
      <c r="I19" s="5"/>
      <c r="J19" s="16" t="s">
        <v>79</v>
      </c>
      <c r="K19" s="16" t="s">
        <v>113</v>
      </c>
      <c r="L19" s="16" t="s">
        <v>81</v>
      </c>
    </row>
    <row r="20" spans="1:12" ht="38.25">
      <c r="A20" s="5" t="s">
        <v>107</v>
      </c>
      <c r="B20" s="35" t="s">
        <v>108</v>
      </c>
      <c r="C20" s="35" t="s">
        <v>115</v>
      </c>
      <c r="D20" s="35" t="s">
        <v>116</v>
      </c>
      <c r="E20" s="19" t="s">
        <v>117</v>
      </c>
      <c r="F20" s="64">
        <v>12.6</v>
      </c>
      <c r="G20" s="64">
        <v>2.5100000000000001E-2</v>
      </c>
      <c r="H20" s="66">
        <v>14.2</v>
      </c>
      <c r="I20" s="5" t="s">
        <v>118</v>
      </c>
      <c r="J20" s="16" t="s">
        <v>79</v>
      </c>
      <c r="K20" s="16" t="s">
        <v>115</v>
      </c>
      <c r="L20" s="16" t="s">
        <v>81</v>
      </c>
    </row>
    <row r="21" spans="1:12" ht="38.25">
      <c r="A21" s="5" t="s">
        <v>107</v>
      </c>
      <c r="B21" s="35" t="s">
        <v>108</v>
      </c>
      <c r="C21" s="35" t="s">
        <v>119</v>
      </c>
      <c r="D21" s="35" t="s">
        <v>120</v>
      </c>
      <c r="E21" s="19" t="s">
        <v>76</v>
      </c>
      <c r="F21" s="64">
        <v>544</v>
      </c>
      <c r="G21" s="64">
        <v>0</v>
      </c>
      <c r="H21" s="66"/>
      <c r="I21" s="5"/>
      <c r="J21" s="16" t="s">
        <v>79</v>
      </c>
      <c r="K21" s="16" t="s">
        <v>121</v>
      </c>
      <c r="L21" s="16" t="s">
        <v>81</v>
      </c>
    </row>
    <row r="22" spans="1:12" ht="38.25">
      <c r="A22" s="5" t="s">
        <v>107</v>
      </c>
      <c r="B22" s="35" t="s">
        <v>108</v>
      </c>
      <c r="C22" s="35" t="s">
        <v>122</v>
      </c>
      <c r="D22" s="35" t="s">
        <v>123</v>
      </c>
      <c r="E22" s="19" t="s">
        <v>117</v>
      </c>
      <c r="F22" s="64">
        <v>19.100000000000001</v>
      </c>
      <c r="G22" s="64">
        <v>0</v>
      </c>
      <c r="H22" s="66">
        <v>6.05</v>
      </c>
      <c r="I22" s="5" t="s">
        <v>118</v>
      </c>
      <c r="J22" s="16" t="s">
        <v>79</v>
      </c>
      <c r="K22" s="16" t="s">
        <v>122</v>
      </c>
      <c r="L22" s="16" t="s">
        <v>81</v>
      </c>
    </row>
    <row r="23" spans="1:12" ht="38.25">
      <c r="A23" s="5" t="s">
        <v>107</v>
      </c>
      <c r="B23" s="35" t="s">
        <v>108</v>
      </c>
      <c r="C23" s="35" t="s">
        <v>124</v>
      </c>
      <c r="D23" s="35" t="s">
        <v>125</v>
      </c>
      <c r="E23" s="19" t="s">
        <v>117</v>
      </c>
      <c r="F23" s="64">
        <v>14.8</v>
      </c>
      <c r="G23" s="64">
        <v>0</v>
      </c>
      <c r="H23" s="66">
        <v>4.28</v>
      </c>
      <c r="I23" s="5" t="s">
        <v>118</v>
      </c>
      <c r="J23" s="16" t="s">
        <v>79</v>
      </c>
      <c r="K23" s="16" t="s">
        <v>124</v>
      </c>
      <c r="L23" s="16" t="s">
        <v>81</v>
      </c>
    </row>
    <row r="24" spans="1:12" ht="52.7" customHeight="1">
      <c r="A24" s="5" t="s">
        <v>107</v>
      </c>
      <c r="B24" s="35" t="s">
        <v>126</v>
      </c>
      <c r="C24" s="90" t="s">
        <v>127</v>
      </c>
      <c r="D24" s="35" t="s">
        <v>128</v>
      </c>
      <c r="E24" s="19" t="s">
        <v>117</v>
      </c>
      <c r="F24" s="64">
        <v>45.6</v>
      </c>
      <c r="G24" s="64">
        <v>0</v>
      </c>
      <c r="H24" s="66">
        <v>65.599999999999994</v>
      </c>
      <c r="I24" s="5" t="s">
        <v>118</v>
      </c>
      <c r="J24" s="16" t="s">
        <v>79</v>
      </c>
      <c r="K24" s="16" t="s">
        <v>127</v>
      </c>
      <c r="L24" s="16" t="s">
        <v>81</v>
      </c>
    </row>
    <row r="25" spans="1:12" ht="39" customHeight="1">
      <c r="A25" s="5" t="s">
        <v>107</v>
      </c>
      <c r="B25" s="35" t="s">
        <v>126</v>
      </c>
      <c r="C25" s="90" t="s">
        <v>129</v>
      </c>
      <c r="D25" s="35" t="s">
        <v>130</v>
      </c>
      <c r="E25" s="19" t="s">
        <v>117</v>
      </c>
      <c r="F25" s="64">
        <v>264</v>
      </c>
      <c r="G25" s="64">
        <v>0</v>
      </c>
      <c r="H25" s="66">
        <v>50.8</v>
      </c>
      <c r="I25" s="5" t="s">
        <v>118</v>
      </c>
      <c r="J25" s="16" t="s">
        <v>79</v>
      </c>
      <c r="K25" s="16" t="s">
        <v>131</v>
      </c>
      <c r="L25" s="16" t="s">
        <v>81</v>
      </c>
    </row>
    <row r="26" spans="1:12" ht="40.700000000000003" customHeight="1">
      <c r="A26" s="5" t="s">
        <v>107</v>
      </c>
      <c r="B26" s="35" t="s">
        <v>126</v>
      </c>
      <c r="C26" s="90" t="s">
        <v>132</v>
      </c>
      <c r="D26" s="35" t="s">
        <v>130</v>
      </c>
      <c r="E26" s="19" t="s">
        <v>117</v>
      </c>
      <c r="F26" s="64">
        <v>382</v>
      </c>
      <c r="G26" s="64">
        <v>0</v>
      </c>
      <c r="H26" s="66">
        <v>38.700000000000003</v>
      </c>
      <c r="I26" s="5" t="s">
        <v>118</v>
      </c>
      <c r="J26" s="16" t="s">
        <v>79</v>
      </c>
      <c r="K26" s="16" t="s">
        <v>133</v>
      </c>
      <c r="L26" s="16" t="s">
        <v>81</v>
      </c>
    </row>
    <row r="27" spans="1:12" ht="38.25">
      <c r="A27" s="5" t="s">
        <v>107</v>
      </c>
      <c r="B27" s="35" t="s">
        <v>126</v>
      </c>
      <c r="C27" s="90" t="s">
        <v>134</v>
      </c>
      <c r="D27" s="35" t="s">
        <v>130</v>
      </c>
      <c r="E27" s="19" t="s">
        <v>117</v>
      </c>
      <c r="F27" s="64">
        <v>509</v>
      </c>
      <c r="G27" s="64">
        <v>0</v>
      </c>
      <c r="H27" s="66">
        <v>45.8</v>
      </c>
      <c r="I27" s="5" t="s">
        <v>118</v>
      </c>
      <c r="J27" s="16" t="s">
        <v>79</v>
      </c>
      <c r="K27" s="16" t="s">
        <v>135</v>
      </c>
      <c r="L27" s="16" t="s">
        <v>81</v>
      </c>
    </row>
    <row r="28" spans="1:12" ht="38.25">
      <c r="A28" s="5" t="s">
        <v>107</v>
      </c>
      <c r="B28" s="35" t="s">
        <v>126</v>
      </c>
      <c r="C28" s="90" t="s">
        <v>136</v>
      </c>
      <c r="D28" s="35" t="s">
        <v>130</v>
      </c>
      <c r="E28" s="19" t="s">
        <v>117</v>
      </c>
      <c r="F28" s="64">
        <v>390</v>
      </c>
      <c r="G28" s="64">
        <v>0</v>
      </c>
      <c r="H28" s="66">
        <v>46.4</v>
      </c>
      <c r="I28" s="5" t="s">
        <v>118</v>
      </c>
      <c r="J28" s="16" t="s">
        <v>79</v>
      </c>
      <c r="K28" s="16" t="s">
        <v>137</v>
      </c>
      <c r="L28" s="16" t="s">
        <v>81</v>
      </c>
    </row>
    <row r="29" spans="1:12" ht="38.25">
      <c r="A29" s="5" t="s">
        <v>107</v>
      </c>
      <c r="B29" s="35" t="s">
        <v>126</v>
      </c>
      <c r="C29" s="90" t="s">
        <v>138</v>
      </c>
      <c r="D29" s="35" t="s">
        <v>130</v>
      </c>
      <c r="E29" s="19" t="s">
        <v>117</v>
      </c>
      <c r="F29" s="64">
        <v>342</v>
      </c>
      <c r="G29" s="64">
        <v>0</v>
      </c>
      <c r="H29" s="66">
        <v>54.5</v>
      </c>
      <c r="I29" s="5" t="s">
        <v>118</v>
      </c>
      <c r="J29" s="16" t="s">
        <v>79</v>
      </c>
      <c r="K29" s="16" t="s">
        <v>139</v>
      </c>
      <c r="L29" s="16" t="s">
        <v>81</v>
      </c>
    </row>
    <row r="30" spans="1:12" ht="38.25">
      <c r="A30" s="5" t="s">
        <v>107</v>
      </c>
      <c r="B30" s="35" t="s">
        <v>126</v>
      </c>
      <c r="C30" s="90" t="s">
        <v>140</v>
      </c>
      <c r="D30" s="35" t="s">
        <v>130</v>
      </c>
      <c r="E30" s="19" t="s">
        <v>117</v>
      </c>
      <c r="F30" s="64">
        <v>448</v>
      </c>
      <c r="G30" s="64">
        <v>0</v>
      </c>
      <c r="H30" s="66">
        <v>68.2</v>
      </c>
      <c r="I30" s="5" t="s">
        <v>118</v>
      </c>
      <c r="J30" s="16" t="s">
        <v>79</v>
      </c>
      <c r="K30" s="16" t="s">
        <v>141</v>
      </c>
      <c r="L30" s="16" t="s">
        <v>81</v>
      </c>
    </row>
    <row r="31" spans="1:12" ht="38.25">
      <c r="A31" s="5" t="s">
        <v>107</v>
      </c>
      <c r="B31" s="35" t="s">
        <v>126</v>
      </c>
      <c r="C31" s="90" t="s">
        <v>142</v>
      </c>
      <c r="D31" s="35" t="s">
        <v>130</v>
      </c>
      <c r="E31" s="19" t="s">
        <v>117</v>
      </c>
      <c r="F31" s="64">
        <v>680</v>
      </c>
      <c r="G31" s="64">
        <v>0</v>
      </c>
      <c r="H31" s="66">
        <v>35.4</v>
      </c>
      <c r="I31" s="5" t="s">
        <v>118</v>
      </c>
      <c r="J31" s="16" t="s">
        <v>79</v>
      </c>
      <c r="K31" s="16" t="s">
        <v>143</v>
      </c>
      <c r="L31" s="16" t="s">
        <v>81</v>
      </c>
    </row>
    <row r="32" spans="1:12" ht="38.25">
      <c r="A32" s="5" t="s">
        <v>107</v>
      </c>
      <c r="B32" s="35" t="s">
        <v>126</v>
      </c>
      <c r="C32" s="90" t="s">
        <v>144</v>
      </c>
      <c r="D32" s="35" t="s">
        <v>130</v>
      </c>
      <c r="E32" s="19" t="s">
        <v>117</v>
      </c>
      <c r="F32" s="64">
        <v>802</v>
      </c>
      <c r="G32" s="64">
        <v>0</v>
      </c>
      <c r="H32" s="66">
        <v>135</v>
      </c>
      <c r="I32" s="5" t="s">
        <v>118</v>
      </c>
      <c r="J32" s="16" t="s">
        <v>79</v>
      </c>
      <c r="K32" s="16" t="s">
        <v>145</v>
      </c>
      <c r="L32" s="16" t="s">
        <v>81</v>
      </c>
    </row>
    <row r="33" spans="1:12" ht="38.25">
      <c r="A33" s="5" t="s">
        <v>107</v>
      </c>
      <c r="B33" s="35" t="s">
        <v>126</v>
      </c>
      <c r="C33" s="90" t="s">
        <v>146</v>
      </c>
      <c r="D33" s="35" t="s">
        <v>130</v>
      </c>
      <c r="E33" s="19" t="s">
        <v>117</v>
      </c>
      <c r="F33" s="64">
        <v>412</v>
      </c>
      <c r="G33" s="63">
        <v>0</v>
      </c>
      <c r="H33" s="66">
        <v>87</v>
      </c>
      <c r="I33" s="5" t="s">
        <v>118</v>
      </c>
      <c r="J33" s="16" t="s">
        <v>79</v>
      </c>
      <c r="K33" s="16" t="s">
        <v>147</v>
      </c>
      <c r="L33" s="16" t="s">
        <v>81</v>
      </c>
    </row>
    <row r="34" spans="1:12" ht="25.5">
      <c r="A34" s="5" t="s">
        <v>107</v>
      </c>
      <c r="B34" s="35" t="s">
        <v>126</v>
      </c>
      <c r="C34" s="90" t="s">
        <v>148</v>
      </c>
      <c r="D34" s="35" t="s">
        <v>149</v>
      </c>
      <c r="E34" s="19" t="s">
        <v>117</v>
      </c>
      <c r="F34" s="64">
        <v>14.8</v>
      </c>
      <c r="G34" s="63">
        <v>0.496</v>
      </c>
      <c r="H34" s="66">
        <v>16.100000000000001</v>
      </c>
      <c r="I34" s="5" t="s">
        <v>118</v>
      </c>
      <c r="J34" s="16" t="s">
        <v>79</v>
      </c>
      <c r="K34" s="16" t="s">
        <v>148</v>
      </c>
      <c r="L34" s="16" t="s">
        <v>81</v>
      </c>
    </row>
    <row r="35" spans="1:12" ht="25.5">
      <c r="A35" s="5" t="s">
        <v>107</v>
      </c>
      <c r="B35" s="35" t="s">
        <v>126</v>
      </c>
      <c r="C35" s="90" t="s">
        <v>150</v>
      </c>
      <c r="D35" s="35" t="s">
        <v>149</v>
      </c>
      <c r="E35" s="19" t="s">
        <v>117</v>
      </c>
      <c r="F35" s="64">
        <v>10.6</v>
      </c>
      <c r="G35" s="63">
        <v>0.496</v>
      </c>
      <c r="H35" s="66">
        <v>14.7</v>
      </c>
      <c r="I35" s="5" t="s">
        <v>118</v>
      </c>
      <c r="J35" s="16" t="s">
        <v>79</v>
      </c>
      <c r="K35" s="16" t="s">
        <v>150</v>
      </c>
      <c r="L35" s="16" t="s">
        <v>81</v>
      </c>
    </row>
    <row r="36" spans="1:12" ht="25.5">
      <c r="A36" s="5" t="s">
        <v>107</v>
      </c>
      <c r="B36" s="35" t="s">
        <v>126</v>
      </c>
      <c r="C36" s="90" t="s">
        <v>151</v>
      </c>
      <c r="D36" s="35" t="s">
        <v>149</v>
      </c>
      <c r="E36" s="19" t="s">
        <v>117</v>
      </c>
      <c r="F36" s="64">
        <v>18.600000000000001</v>
      </c>
      <c r="G36" s="63">
        <v>0.99099999999999999</v>
      </c>
      <c r="H36" s="66">
        <v>28.5</v>
      </c>
      <c r="I36" s="5" t="s">
        <v>118</v>
      </c>
      <c r="J36" s="16" t="s">
        <v>79</v>
      </c>
      <c r="K36" s="16" t="s">
        <v>151</v>
      </c>
      <c r="L36" s="16" t="s">
        <v>81</v>
      </c>
    </row>
    <row r="37" spans="1:12" ht="25.5">
      <c r="A37" s="5" t="s">
        <v>107</v>
      </c>
      <c r="B37" s="35" t="s">
        <v>126</v>
      </c>
      <c r="C37" s="90" t="s">
        <v>152</v>
      </c>
      <c r="D37" s="35" t="s">
        <v>149</v>
      </c>
      <c r="E37" s="19" t="s">
        <v>117</v>
      </c>
      <c r="F37" s="64">
        <v>14.3</v>
      </c>
      <c r="G37" s="63">
        <v>0.99099999999999999</v>
      </c>
      <c r="H37" s="66">
        <v>27.1</v>
      </c>
      <c r="I37" s="5" t="s">
        <v>118</v>
      </c>
      <c r="J37" s="16" t="s">
        <v>79</v>
      </c>
      <c r="K37" s="16" t="s">
        <v>152</v>
      </c>
      <c r="L37" s="16" t="s">
        <v>81</v>
      </c>
    </row>
    <row r="38" spans="1:12" ht="51">
      <c r="A38" s="5" t="s">
        <v>107</v>
      </c>
      <c r="B38" s="35" t="s">
        <v>126</v>
      </c>
      <c r="C38" s="90" t="s">
        <v>153</v>
      </c>
      <c r="D38" s="35" t="s">
        <v>128</v>
      </c>
      <c r="E38" s="19" t="s">
        <v>117</v>
      </c>
      <c r="F38" s="64">
        <v>5.66</v>
      </c>
      <c r="G38" s="64">
        <v>8.94</v>
      </c>
      <c r="H38" s="66">
        <v>17.600000000000001</v>
      </c>
      <c r="I38" s="5" t="s">
        <v>118</v>
      </c>
      <c r="J38" s="16" t="s">
        <v>79</v>
      </c>
      <c r="K38" s="16" t="s">
        <v>153</v>
      </c>
      <c r="L38" s="16" t="s">
        <v>81</v>
      </c>
    </row>
    <row r="39" spans="1:12" ht="25.5">
      <c r="A39" s="5" t="s">
        <v>107</v>
      </c>
      <c r="B39" s="35" t="s">
        <v>126</v>
      </c>
      <c r="C39" s="90" t="s">
        <v>154</v>
      </c>
      <c r="D39" s="35" t="s">
        <v>149</v>
      </c>
      <c r="E39" s="19" t="s">
        <v>117</v>
      </c>
      <c r="F39" s="64">
        <v>9.44</v>
      </c>
      <c r="G39" s="64">
        <v>9.43</v>
      </c>
      <c r="H39" s="66">
        <v>30</v>
      </c>
      <c r="I39" s="5" t="s">
        <v>118</v>
      </c>
      <c r="J39" s="16" t="s">
        <v>79</v>
      </c>
      <c r="K39" s="16" t="s">
        <v>154</v>
      </c>
      <c r="L39" s="16" t="s">
        <v>81</v>
      </c>
    </row>
    <row r="40" spans="1:12" ht="25.5">
      <c r="A40" s="5" t="s">
        <v>107</v>
      </c>
      <c r="B40" s="90" t="s">
        <v>155</v>
      </c>
      <c r="C40" s="90" t="s">
        <v>156</v>
      </c>
      <c r="D40" s="35" t="s">
        <v>102</v>
      </c>
      <c r="E40" s="19" t="s">
        <v>76</v>
      </c>
      <c r="F40" s="64">
        <v>18200</v>
      </c>
      <c r="G40" s="64">
        <v>0</v>
      </c>
      <c r="H40" s="66"/>
      <c r="I40" s="5"/>
      <c r="J40" s="16" t="s">
        <v>79</v>
      </c>
      <c r="K40" s="16" t="s">
        <v>157</v>
      </c>
      <c r="L40" s="16" t="s">
        <v>81</v>
      </c>
    </row>
    <row r="41" spans="1:12" ht="38.25">
      <c r="A41" s="5" t="s">
        <v>107</v>
      </c>
      <c r="B41" s="90" t="s">
        <v>155</v>
      </c>
      <c r="C41" s="90" t="s">
        <v>158</v>
      </c>
      <c r="D41" s="35" t="s">
        <v>159</v>
      </c>
      <c r="E41" s="19" t="s">
        <v>76</v>
      </c>
      <c r="F41" s="64">
        <v>3010</v>
      </c>
      <c r="G41" s="64">
        <v>0</v>
      </c>
      <c r="H41" s="66"/>
      <c r="I41" s="5"/>
      <c r="J41" s="16" t="s">
        <v>79</v>
      </c>
      <c r="K41" s="16" t="s">
        <v>160</v>
      </c>
      <c r="L41" s="16" t="s">
        <v>81</v>
      </c>
    </row>
    <row r="42" spans="1:12" ht="38.25">
      <c r="A42" s="5" t="s">
        <v>107</v>
      </c>
      <c r="B42" s="35" t="s">
        <v>161</v>
      </c>
      <c r="C42" s="90" t="s">
        <v>162</v>
      </c>
      <c r="D42" s="35" t="s">
        <v>163</v>
      </c>
      <c r="E42" s="19" t="s">
        <v>111</v>
      </c>
      <c r="F42" s="64">
        <v>1.66</v>
      </c>
      <c r="G42" s="64">
        <v>0</v>
      </c>
      <c r="H42" s="66">
        <v>2600</v>
      </c>
      <c r="I42" s="5" t="s">
        <v>164</v>
      </c>
      <c r="J42" s="16" t="s">
        <v>79</v>
      </c>
      <c r="K42" s="16" t="s">
        <v>162</v>
      </c>
      <c r="L42" s="16" t="s">
        <v>81</v>
      </c>
    </row>
    <row r="43" spans="1:12">
      <c r="A43" s="5" t="s">
        <v>107</v>
      </c>
      <c r="B43" s="35" t="s">
        <v>165</v>
      </c>
      <c r="C43" s="35" t="s">
        <v>166</v>
      </c>
      <c r="D43" s="35" t="s">
        <v>102</v>
      </c>
      <c r="E43" s="19" t="s">
        <v>76</v>
      </c>
      <c r="F43" s="64">
        <v>18200</v>
      </c>
      <c r="G43" s="64">
        <v>0</v>
      </c>
      <c r="H43" s="66"/>
      <c r="I43" s="5"/>
      <c r="J43" s="16" t="s">
        <v>79</v>
      </c>
      <c r="K43" s="16" t="s">
        <v>167</v>
      </c>
      <c r="L43" s="16" t="s">
        <v>81</v>
      </c>
    </row>
    <row r="44" spans="1:12" ht="38.25">
      <c r="A44" s="5" t="s">
        <v>107</v>
      </c>
      <c r="B44" s="35" t="s">
        <v>168</v>
      </c>
      <c r="C44" s="35" t="s">
        <v>169</v>
      </c>
      <c r="D44" s="35" t="s">
        <v>170</v>
      </c>
      <c r="E44" s="19" t="s">
        <v>117</v>
      </c>
      <c r="F44" s="64">
        <v>245</v>
      </c>
      <c r="G44" s="64">
        <v>0</v>
      </c>
      <c r="H44" s="67">
        <v>29.1</v>
      </c>
      <c r="I44" s="29" t="s">
        <v>118</v>
      </c>
      <c r="J44" s="16" t="s">
        <v>79</v>
      </c>
      <c r="K44" s="16" t="s">
        <v>169</v>
      </c>
      <c r="L44" s="16" t="s">
        <v>81</v>
      </c>
    </row>
    <row r="45" spans="1:12" ht="38.25">
      <c r="A45" s="5" t="s">
        <v>107</v>
      </c>
      <c r="B45" s="35" t="s">
        <v>168</v>
      </c>
      <c r="C45" s="35" t="s">
        <v>171</v>
      </c>
      <c r="D45" s="35" t="s">
        <v>170</v>
      </c>
      <c r="E45" s="19" t="s">
        <v>117</v>
      </c>
      <c r="F45" s="64">
        <v>199</v>
      </c>
      <c r="G45" s="64">
        <v>0</v>
      </c>
      <c r="H45" s="67">
        <v>44</v>
      </c>
      <c r="I45" s="29" t="s">
        <v>118</v>
      </c>
      <c r="J45" s="16" t="s">
        <v>79</v>
      </c>
      <c r="K45" s="16" t="s">
        <v>171</v>
      </c>
      <c r="L45" s="16" t="s">
        <v>81</v>
      </c>
    </row>
    <row r="46" spans="1:12" ht="38.25">
      <c r="A46" s="5" t="s">
        <v>107</v>
      </c>
      <c r="B46" s="35" t="s">
        <v>168</v>
      </c>
      <c r="C46" s="35" t="s">
        <v>172</v>
      </c>
      <c r="D46" s="35" t="s">
        <v>170</v>
      </c>
      <c r="E46" s="19" t="s">
        <v>117</v>
      </c>
      <c r="F46" s="64">
        <v>299</v>
      </c>
      <c r="G46" s="64">
        <v>0</v>
      </c>
      <c r="H46" s="67">
        <v>98</v>
      </c>
      <c r="I46" s="29" t="s">
        <v>118</v>
      </c>
      <c r="J46" s="16" t="s">
        <v>79</v>
      </c>
      <c r="K46" s="16" t="s">
        <v>172</v>
      </c>
      <c r="L46" s="16" t="s">
        <v>81</v>
      </c>
    </row>
    <row r="47" spans="1:12" ht="38.25">
      <c r="A47" s="5" t="s">
        <v>107</v>
      </c>
      <c r="B47" s="35" t="s">
        <v>168</v>
      </c>
      <c r="C47" s="35" t="s">
        <v>173</v>
      </c>
      <c r="D47" s="35" t="s">
        <v>170</v>
      </c>
      <c r="E47" s="19" t="s">
        <v>117</v>
      </c>
      <c r="F47" s="64">
        <v>138</v>
      </c>
      <c r="G47" s="64">
        <v>0</v>
      </c>
      <c r="H47" s="67">
        <v>51.7</v>
      </c>
      <c r="I47" s="29" t="s">
        <v>118</v>
      </c>
      <c r="J47" s="16" t="s">
        <v>79</v>
      </c>
      <c r="K47" s="16" t="s">
        <v>173</v>
      </c>
      <c r="L47" s="16" t="s">
        <v>81</v>
      </c>
    </row>
    <row r="48" spans="1:12" ht="38.25">
      <c r="A48" s="5" t="s">
        <v>107</v>
      </c>
      <c r="B48" s="35" t="s">
        <v>168</v>
      </c>
      <c r="C48" s="35" t="s">
        <v>174</v>
      </c>
      <c r="D48" s="35" t="s">
        <v>170</v>
      </c>
      <c r="E48" s="19" t="s">
        <v>117</v>
      </c>
      <c r="F48" s="64">
        <v>82.8</v>
      </c>
      <c r="G48" s="64">
        <v>68.8</v>
      </c>
      <c r="H48" s="66">
        <v>62</v>
      </c>
      <c r="I48" s="5" t="s">
        <v>118</v>
      </c>
      <c r="J48" s="16" t="s">
        <v>79</v>
      </c>
      <c r="K48" s="16" t="s">
        <v>174</v>
      </c>
      <c r="L48" s="16" t="s">
        <v>81</v>
      </c>
    </row>
    <row r="49" spans="1:12" ht="38.25">
      <c r="A49" s="5" t="s">
        <v>107</v>
      </c>
      <c r="B49" s="35" t="s">
        <v>168</v>
      </c>
      <c r="C49" s="35" t="s">
        <v>175</v>
      </c>
      <c r="D49" s="35" t="s">
        <v>170</v>
      </c>
      <c r="E49" s="19" t="s">
        <v>117</v>
      </c>
      <c r="F49" s="64">
        <v>54.5</v>
      </c>
      <c r="G49" s="64">
        <v>27.4</v>
      </c>
      <c r="H49" s="66">
        <v>42.4</v>
      </c>
      <c r="I49" s="5" t="s">
        <v>118</v>
      </c>
      <c r="J49" s="16" t="s">
        <v>79</v>
      </c>
      <c r="K49" s="16" t="s">
        <v>175</v>
      </c>
      <c r="L49" s="16" t="s">
        <v>81</v>
      </c>
    </row>
    <row r="50" spans="1:12" ht="38.25">
      <c r="A50" s="5" t="s">
        <v>107</v>
      </c>
      <c r="B50" s="35" t="s">
        <v>168</v>
      </c>
      <c r="C50" s="35" t="s">
        <v>176</v>
      </c>
      <c r="D50" s="35" t="s">
        <v>170</v>
      </c>
      <c r="E50" s="19" t="s">
        <v>117</v>
      </c>
      <c r="F50" s="64">
        <v>1010</v>
      </c>
      <c r="G50" s="64">
        <v>26.3</v>
      </c>
      <c r="H50" s="66">
        <v>164</v>
      </c>
      <c r="I50" s="5" t="s">
        <v>118</v>
      </c>
      <c r="J50" s="16" t="s">
        <v>79</v>
      </c>
      <c r="K50" s="16" t="s">
        <v>176</v>
      </c>
      <c r="L50" s="16" t="s">
        <v>81</v>
      </c>
    </row>
    <row r="51" spans="1:12" ht="38.25">
      <c r="A51" s="5" t="s">
        <v>107</v>
      </c>
      <c r="B51" s="35" t="s">
        <v>168</v>
      </c>
      <c r="C51" s="35" t="s">
        <v>177</v>
      </c>
      <c r="D51" s="35" t="s">
        <v>170</v>
      </c>
      <c r="E51" s="19" t="s">
        <v>117</v>
      </c>
      <c r="F51" s="64">
        <v>159</v>
      </c>
      <c r="G51" s="64">
        <v>0</v>
      </c>
      <c r="H51" s="66">
        <v>23</v>
      </c>
      <c r="I51" s="5" t="s">
        <v>118</v>
      </c>
      <c r="J51" s="16" t="s">
        <v>79</v>
      </c>
      <c r="K51" s="16" t="s">
        <v>178</v>
      </c>
      <c r="L51" s="16" t="s">
        <v>81</v>
      </c>
    </row>
    <row r="52" spans="1:12" ht="38.25">
      <c r="A52" s="5" t="s">
        <v>107</v>
      </c>
      <c r="B52" s="35" t="s">
        <v>168</v>
      </c>
      <c r="C52" s="35" t="s">
        <v>179</v>
      </c>
      <c r="D52" s="35" t="s">
        <v>170</v>
      </c>
      <c r="E52" s="19" t="s">
        <v>117</v>
      </c>
      <c r="F52" s="64">
        <v>194</v>
      </c>
      <c r="G52" s="64">
        <v>5.99</v>
      </c>
      <c r="H52" s="66">
        <v>30.1</v>
      </c>
      <c r="I52" s="5" t="s">
        <v>118</v>
      </c>
      <c r="J52" s="16" t="s">
        <v>79</v>
      </c>
      <c r="K52" s="16" t="s">
        <v>180</v>
      </c>
      <c r="L52" s="16" t="s">
        <v>81</v>
      </c>
    </row>
    <row r="53" spans="1:12" ht="25.5">
      <c r="A53" s="5" t="s">
        <v>181</v>
      </c>
      <c r="B53" s="104" t="s">
        <v>182</v>
      </c>
      <c r="C53" s="90" t="s">
        <v>183</v>
      </c>
      <c r="D53" s="35" t="s">
        <v>184</v>
      </c>
      <c r="E53" s="19" t="s">
        <v>111</v>
      </c>
      <c r="F53" s="64">
        <v>0.45100000000000001</v>
      </c>
      <c r="G53" s="64">
        <v>0</v>
      </c>
      <c r="H53" s="66">
        <v>435</v>
      </c>
      <c r="I53" s="5" t="s">
        <v>95</v>
      </c>
      <c r="J53" s="16" t="s">
        <v>79</v>
      </c>
      <c r="K53" s="16" t="s">
        <v>183</v>
      </c>
      <c r="L53" s="16" t="s">
        <v>81</v>
      </c>
    </row>
    <row r="54" spans="1:12" ht="51">
      <c r="A54" s="5" t="s">
        <v>181</v>
      </c>
      <c r="B54" s="104" t="s">
        <v>182</v>
      </c>
      <c r="C54" s="90" t="s">
        <v>185</v>
      </c>
      <c r="D54" s="35" t="s">
        <v>128</v>
      </c>
      <c r="E54" s="19" t="s">
        <v>117</v>
      </c>
      <c r="F54" s="64">
        <v>148</v>
      </c>
      <c r="G54" s="64">
        <v>0</v>
      </c>
      <c r="H54" s="66">
        <v>8.1</v>
      </c>
      <c r="I54" s="5" t="s">
        <v>118</v>
      </c>
      <c r="J54" s="16" t="s">
        <v>79</v>
      </c>
      <c r="K54" s="16" t="s">
        <v>186</v>
      </c>
      <c r="L54" s="16" t="s">
        <v>81</v>
      </c>
    </row>
    <row r="55" spans="1:12" ht="51">
      <c r="A55" s="5" t="s">
        <v>181</v>
      </c>
      <c r="B55" s="104" t="s">
        <v>182</v>
      </c>
      <c r="C55" s="90" t="s">
        <v>187</v>
      </c>
      <c r="D55" s="35" t="s">
        <v>128</v>
      </c>
      <c r="E55" s="19" t="s">
        <v>117</v>
      </c>
      <c r="F55" s="64">
        <v>13.1</v>
      </c>
      <c r="G55" s="64">
        <v>2.3400000000000001E-2</v>
      </c>
      <c r="H55" s="66">
        <v>12</v>
      </c>
      <c r="I55" s="5" t="s">
        <v>118</v>
      </c>
      <c r="J55" s="16" t="s">
        <v>79</v>
      </c>
      <c r="K55" s="16" t="s">
        <v>187</v>
      </c>
      <c r="L55" s="16" t="s">
        <v>81</v>
      </c>
    </row>
    <row r="56" spans="1:12" ht="51">
      <c r="A56" s="5" t="s">
        <v>181</v>
      </c>
      <c r="B56" s="104" t="s">
        <v>182</v>
      </c>
      <c r="C56" s="90" t="s">
        <v>188</v>
      </c>
      <c r="D56" s="35" t="s">
        <v>128</v>
      </c>
      <c r="E56" s="19" t="s">
        <v>117</v>
      </c>
      <c r="F56" s="64">
        <v>8.08</v>
      </c>
      <c r="G56" s="64">
        <v>0</v>
      </c>
      <c r="H56" s="66">
        <v>6.3</v>
      </c>
      <c r="I56" s="5" t="s">
        <v>118</v>
      </c>
      <c r="J56" s="16" t="s">
        <v>79</v>
      </c>
      <c r="K56" s="16" t="s">
        <v>188</v>
      </c>
      <c r="L56" s="16" t="s">
        <v>81</v>
      </c>
    </row>
    <row r="57" spans="1:12" ht="51">
      <c r="A57" s="5" t="s">
        <v>181</v>
      </c>
      <c r="B57" s="104" t="s">
        <v>182</v>
      </c>
      <c r="C57" s="90" t="s">
        <v>189</v>
      </c>
      <c r="D57" s="35" t="s">
        <v>128</v>
      </c>
      <c r="E57" s="19" t="s">
        <v>117</v>
      </c>
      <c r="F57" s="64">
        <v>7.39</v>
      </c>
      <c r="G57" s="64">
        <v>0.496</v>
      </c>
      <c r="H57" s="66">
        <v>13.6</v>
      </c>
      <c r="I57" s="5" t="s">
        <v>118</v>
      </c>
      <c r="J57" s="16" t="s">
        <v>79</v>
      </c>
      <c r="K57" s="16" t="s">
        <v>189</v>
      </c>
      <c r="L57" s="16" t="s">
        <v>81</v>
      </c>
    </row>
    <row r="58" spans="1:12" ht="38.25">
      <c r="A58" s="5" t="s">
        <v>181</v>
      </c>
      <c r="B58" s="104" t="s">
        <v>182</v>
      </c>
      <c r="C58" s="90" t="s">
        <v>190</v>
      </c>
      <c r="D58" s="35" t="s">
        <v>116</v>
      </c>
      <c r="E58" s="19" t="s">
        <v>117</v>
      </c>
      <c r="F58" s="64">
        <v>12.6</v>
      </c>
      <c r="G58" s="64">
        <v>2.5100000000000001E-2</v>
      </c>
      <c r="H58" s="66">
        <v>14.2</v>
      </c>
      <c r="I58" s="5" t="s">
        <v>118</v>
      </c>
      <c r="J58" s="16" t="s">
        <v>79</v>
      </c>
      <c r="K58" s="16" t="s">
        <v>190</v>
      </c>
      <c r="L58" s="16" t="s">
        <v>81</v>
      </c>
    </row>
    <row r="59" spans="1:12" ht="25.5">
      <c r="A59" s="5" t="s">
        <v>181</v>
      </c>
      <c r="B59" s="105" t="s">
        <v>182</v>
      </c>
      <c r="C59" s="35" t="s">
        <v>191</v>
      </c>
      <c r="D59" s="35" t="s">
        <v>192</v>
      </c>
      <c r="E59" s="19" t="s">
        <v>94</v>
      </c>
      <c r="F59" s="64">
        <v>815</v>
      </c>
      <c r="G59" s="64">
        <v>1230</v>
      </c>
      <c r="H59" s="66">
        <v>722</v>
      </c>
      <c r="I59" s="5" t="s">
        <v>95</v>
      </c>
      <c r="J59" s="16" t="s">
        <v>79</v>
      </c>
      <c r="K59" s="16" t="s">
        <v>193</v>
      </c>
      <c r="L59" s="16" t="s">
        <v>81</v>
      </c>
    </row>
    <row r="60" spans="1:12" ht="25.5">
      <c r="A60" s="5" t="s">
        <v>181</v>
      </c>
      <c r="B60" s="105" t="s">
        <v>182</v>
      </c>
      <c r="C60" s="35" t="s">
        <v>194</v>
      </c>
      <c r="D60" s="35" t="s">
        <v>195</v>
      </c>
      <c r="E60" s="19" t="s">
        <v>94</v>
      </c>
      <c r="F60" s="64">
        <v>433</v>
      </c>
      <c r="G60" s="64">
        <v>1080</v>
      </c>
      <c r="H60" s="66">
        <v>654</v>
      </c>
      <c r="I60" s="5" t="s">
        <v>95</v>
      </c>
      <c r="J60" s="16" t="s">
        <v>79</v>
      </c>
      <c r="K60" s="16" t="s">
        <v>194</v>
      </c>
      <c r="L60" s="16" t="s">
        <v>81</v>
      </c>
    </row>
    <row r="61" spans="1:12" ht="25.5">
      <c r="A61" s="5" t="s">
        <v>181</v>
      </c>
      <c r="B61" s="105" t="s">
        <v>182</v>
      </c>
      <c r="C61" s="35" t="s">
        <v>196</v>
      </c>
      <c r="D61" s="35" t="s">
        <v>197</v>
      </c>
      <c r="E61" s="19" t="s">
        <v>117</v>
      </c>
      <c r="F61" s="64">
        <v>3.37</v>
      </c>
      <c r="G61" s="64">
        <v>0.39300000000000002</v>
      </c>
      <c r="H61" s="66">
        <v>11.1</v>
      </c>
      <c r="I61" s="5" t="s">
        <v>118</v>
      </c>
      <c r="J61" s="16" t="s">
        <v>79</v>
      </c>
      <c r="K61" s="16" t="s">
        <v>196</v>
      </c>
      <c r="L61" s="16" t="s">
        <v>81</v>
      </c>
    </row>
    <row r="62" spans="1:12" ht="38.25">
      <c r="A62" s="5" t="s">
        <v>181</v>
      </c>
      <c r="B62" s="104" t="s">
        <v>182</v>
      </c>
      <c r="C62" s="90" t="s">
        <v>198</v>
      </c>
      <c r="D62" s="35" t="s">
        <v>159</v>
      </c>
      <c r="E62" s="19" t="s">
        <v>76</v>
      </c>
      <c r="F62" s="64">
        <v>3010</v>
      </c>
      <c r="G62" s="64">
        <v>0</v>
      </c>
      <c r="H62" s="66"/>
      <c r="I62" s="5"/>
      <c r="J62" s="16" t="s">
        <v>79</v>
      </c>
      <c r="K62" s="16" t="s">
        <v>198</v>
      </c>
      <c r="L62" s="16" t="s">
        <v>81</v>
      </c>
    </row>
    <row r="63" spans="1:12" ht="38.25">
      <c r="A63" s="5" t="s">
        <v>181</v>
      </c>
      <c r="B63" s="104" t="s">
        <v>182</v>
      </c>
      <c r="C63" s="90" t="s">
        <v>199</v>
      </c>
      <c r="D63" s="35" t="s">
        <v>200</v>
      </c>
      <c r="E63" s="19" t="s">
        <v>94</v>
      </c>
      <c r="F63" s="64">
        <v>188</v>
      </c>
      <c r="G63" s="64">
        <v>857</v>
      </c>
      <c r="H63" s="66">
        <v>514</v>
      </c>
      <c r="I63" s="5" t="s">
        <v>95</v>
      </c>
      <c r="J63" s="16" t="s">
        <v>79</v>
      </c>
      <c r="K63" s="16" t="s">
        <v>201</v>
      </c>
      <c r="L63" s="16" t="s">
        <v>81</v>
      </c>
    </row>
    <row r="64" spans="1:12" ht="25.5">
      <c r="A64" s="5" t="s">
        <v>181</v>
      </c>
      <c r="B64" s="35" t="s">
        <v>202</v>
      </c>
      <c r="C64" s="35" t="s">
        <v>203</v>
      </c>
      <c r="D64" s="35" t="s">
        <v>204</v>
      </c>
      <c r="E64" s="19" t="s">
        <v>117</v>
      </c>
      <c r="F64" s="64">
        <v>38.200000000000003</v>
      </c>
      <c r="G64" s="64">
        <v>0</v>
      </c>
      <c r="H64" s="66">
        <v>46.3</v>
      </c>
      <c r="I64" s="5" t="s">
        <v>118</v>
      </c>
      <c r="J64" s="16" t="s">
        <v>79</v>
      </c>
      <c r="K64" s="16" t="s">
        <v>203</v>
      </c>
      <c r="L64" s="16" t="s">
        <v>81</v>
      </c>
    </row>
    <row r="65" spans="1:12">
      <c r="A65" s="5" t="s">
        <v>181</v>
      </c>
      <c r="B65" s="35" t="s">
        <v>202</v>
      </c>
      <c r="C65" s="35" t="s">
        <v>205</v>
      </c>
      <c r="D65" s="35" t="s">
        <v>206</v>
      </c>
      <c r="E65" s="19" t="s">
        <v>117</v>
      </c>
      <c r="F65" s="64">
        <v>13.3</v>
      </c>
      <c r="G65" s="64">
        <v>0</v>
      </c>
      <c r="H65" s="66">
        <v>3.21</v>
      </c>
      <c r="I65" s="5" t="s">
        <v>118</v>
      </c>
      <c r="J65" s="16" t="s">
        <v>79</v>
      </c>
      <c r="K65" s="16" t="s">
        <v>205</v>
      </c>
      <c r="L65" s="16" t="s">
        <v>81</v>
      </c>
    </row>
    <row r="66" spans="1:12" ht="25.5">
      <c r="A66" s="5" t="s">
        <v>181</v>
      </c>
      <c r="B66" s="35" t="s">
        <v>202</v>
      </c>
      <c r="C66" s="35" t="s">
        <v>207</v>
      </c>
      <c r="D66" s="35" t="s">
        <v>208</v>
      </c>
      <c r="E66" s="19" t="s">
        <v>111</v>
      </c>
      <c r="F66" s="64">
        <v>2.8</v>
      </c>
      <c r="G66" s="64">
        <v>0</v>
      </c>
      <c r="H66" s="66"/>
      <c r="I66" s="5"/>
      <c r="J66" s="16" t="s">
        <v>79</v>
      </c>
      <c r="K66" s="16" t="s">
        <v>207</v>
      </c>
      <c r="L66" s="16" t="s">
        <v>81</v>
      </c>
    </row>
    <row r="67" spans="1:12">
      <c r="A67" s="5" t="s">
        <v>181</v>
      </c>
      <c r="B67" s="35" t="s">
        <v>202</v>
      </c>
      <c r="C67" s="35" t="s">
        <v>209</v>
      </c>
      <c r="D67" s="35" t="s">
        <v>209</v>
      </c>
      <c r="E67" s="19" t="s">
        <v>117</v>
      </c>
      <c r="F67" s="64">
        <v>13</v>
      </c>
      <c r="G67" s="64">
        <v>0</v>
      </c>
      <c r="H67" s="66">
        <v>8.6</v>
      </c>
      <c r="I67" s="5" t="s">
        <v>118</v>
      </c>
      <c r="J67" s="16" t="s">
        <v>79</v>
      </c>
      <c r="K67" s="16" t="s">
        <v>209</v>
      </c>
      <c r="L67" s="16" t="s">
        <v>81</v>
      </c>
    </row>
    <row r="68" spans="1:12">
      <c r="A68" s="5" t="s">
        <v>181</v>
      </c>
      <c r="B68" s="35" t="s">
        <v>202</v>
      </c>
      <c r="C68" s="35" t="s">
        <v>210</v>
      </c>
      <c r="D68" s="35" t="s">
        <v>210</v>
      </c>
      <c r="E68" s="19" t="s">
        <v>117</v>
      </c>
      <c r="F68" s="64">
        <v>3.71</v>
      </c>
      <c r="G68" s="64">
        <v>0</v>
      </c>
      <c r="H68" s="66">
        <v>6.98</v>
      </c>
      <c r="I68" s="5" t="s">
        <v>118</v>
      </c>
      <c r="J68" s="16" t="s">
        <v>79</v>
      </c>
      <c r="K68" s="16" t="s">
        <v>210</v>
      </c>
      <c r="L68" s="16" t="s">
        <v>81</v>
      </c>
    </row>
    <row r="69" spans="1:12">
      <c r="A69" s="5" t="s">
        <v>181</v>
      </c>
      <c r="B69" s="35" t="s">
        <v>202</v>
      </c>
      <c r="C69" s="35" t="s">
        <v>211</v>
      </c>
      <c r="D69" s="35" t="s">
        <v>212</v>
      </c>
      <c r="E69" s="19" t="s">
        <v>117</v>
      </c>
      <c r="F69" s="64">
        <v>3.61</v>
      </c>
      <c r="G69" s="64">
        <v>0</v>
      </c>
      <c r="H69" s="66">
        <v>2.69</v>
      </c>
      <c r="I69" s="5" t="s">
        <v>118</v>
      </c>
      <c r="J69" s="16" t="s">
        <v>79</v>
      </c>
      <c r="K69" s="16" t="s">
        <v>211</v>
      </c>
      <c r="L69" s="16" t="s">
        <v>81</v>
      </c>
    </row>
    <row r="70" spans="1:12">
      <c r="A70" s="5" t="s">
        <v>181</v>
      </c>
      <c r="B70" s="35" t="s">
        <v>202</v>
      </c>
      <c r="C70" s="35" t="s">
        <v>213</v>
      </c>
      <c r="D70" s="35" t="s">
        <v>213</v>
      </c>
      <c r="E70" s="19" t="s">
        <v>117</v>
      </c>
      <c r="F70" s="64">
        <v>8.69</v>
      </c>
      <c r="G70" s="64">
        <v>0</v>
      </c>
      <c r="H70" s="66">
        <v>2.2000000000000002</v>
      </c>
      <c r="I70" s="5" t="s">
        <v>118</v>
      </c>
      <c r="J70" s="16" t="s">
        <v>79</v>
      </c>
      <c r="K70" s="16" t="s">
        <v>213</v>
      </c>
      <c r="L70" s="16" t="s">
        <v>81</v>
      </c>
    </row>
    <row r="71" spans="1:12">
      <c r="A71" s="5" t="s">
        <v>181</v>
      </c>
      <c r="B71" s="35" t="s">
        <v>202</v>
      </c>
      <c r="C71" s="35" t="s">
        <v>214</v>
      </c>
      <c r="D71" s="35" t="s">
        <v>215</v>
      </c>
      <c r="E71" s="19" t="s">
        <v>117</v>
      </c>
      <c r="F71" s="64">
        <v>15.9</v>
      </c>
      <c r="G71" s="64">
        <v>0</v>
      </c>
      <c r="H71" s="67">
        <v>5.0999999999999996</v>
      </c>
      <c r="I71" s="29" t="s">
        <v>118</v>
      </c>
      <c r="J71" s="16" t="s">
        <v>79</v>
      </c>
      <c r="K71" s="16" t="s">
        <v>214</v>
      </c>
      <c r="L71" s="16" t="s">
        <v>81</v>
      </c>
    </row>
    <row r="72" spans="1:12" ht="51">
      <c r="A72" s="5" t="s">
        <v>181</v>
      </c>
      <c r="B72" s="90" t="s">
        <v>216</v>
      </c>
      <c r="C72" s="90" t="s">
        <v>217</v>
      </c>
      <c r="D72" s="35" t="s">
        <v>218</v>
      </c>
      <c r="E72" s="19" t="s">
        <v>117</v>
      </c>
      <c r="F72" s="64">
        <v>4.28</v>
      </c>
      <c r="G72" s="64">
        <v>0</v>
      </c>
      <c r="H72" s="67">
        <v>4.8899999999999997</v>
      </c>
      <c r="I72" s="29" t="s">
        <v>118</v>
      </c>
      <c r="J72" s="16" t="s">
        <v>79</v>
      </c>
      <c r="K72" s="16" t="s">
        <v>217</v>
      </c>
      <c r="L72" s="16" t="s">
        <v>81</v>
      </c>
    </row>
    <row r="73" spans="1:12" ht="38.25">
      <c r="A73" s="5" t="s">
        <v>181</v>
      </c>
      <c r="B73" s="35" t="s">
        <v>219</v>
      </c>
      <c r="C73" s="35" t="s">
        <v>220</v>
      </c>
      <c r="D73" s="35" t="s">
        <v>221</v>
      </c>
      <c r="E73" s="19" t="s">
        <v>117</v>
      </c>
      <c r="F73" s="64">
        <v>55.6</v>
      </c>
      <c r="G73" s="64">
        <v>0</v>
      </c>
      <c r="H73" s="67">
        <v>14.8</v>
      </c>
      <c r="I73" s="29" t="s">
        <v>118</v>
      </c>
      <c r="J73" s="16" t="s">
        <v>79</v>
      </c>
      <c r="K73" s="16" t="s">
        <v>222</v>
      </c>
      <c r="L73" s="16" t="s">
        <v>81</v>
      </c>
    </row>
    <row r="74" spans="1:12" ht="38.25">
      <c r="A74" s="5" t="s">
        <v>181</v>
      </c>
      <c r="B74" s="35" t="s">
        <v>219</v>
      </c>
      <c r="C74" s="35" t="s">
        <v>223</v>
      </c>
      <c r="D74" s="35" t="s">
        <v>224</v>
      </c>
      <c r="E74" s="19" t="s">
        <v>117</v>
      </c>
      <c r="F74" s="64">
        <v>42.3</v>
      </c>
      <c r="G74" s="64">
        <v>0</v>
      </c>
      <c r="H74" s="67">
        <v>11.6</v>
      </c>
      <c r="I74" s="29" t="s">
        <v>118</v>
      </c>
      <c r="J74" s="16" t="s">
        <v>79</v>
      </c>
      <c r="K74" s="16" t="s">
        <v>225</v>
      </c>
      <c r="L74" s="16" t="s">
        <v>81</v>
      </c>
    </row>
    <row r="75" spans="1:12" ht="25.5">
      <c r="A75" s="5" t="s">
        <v>181</v>
      </c>
      <c r="B75" s="35" t="s">
        <v>168</v>
      </c>
      <c r="C75" s="35" t="s">
        <v>226</v>
      </c>
      <c r="D75" s="35" t="s">
        <v>227</v>
      </c>
      <c r="E75" s="19" t="s">
        <v>117</v>
      </c>
      <c r="F75" s="64">
        <v>103</v>
      </c>
      <c r="G75" s="63">
        <v>0</v>
      </c>
      <c r="H75" s="67">
        <v>25.9</v>
      </c>
      <c r="I75" s="29" t="s">
        <v>118</v>
      </c>
      <c r="J75" s="16" t="s">
        <v>79</v>
      </c>
      <c r="K75" s="16" t="s">
        <v>226</v>
      </c>
      <c r="L75" s="16" t="s">
        <v>81</v>
      </c>
    </row>
    <row r="76" spans="1:12" ht="38.25">
      <c r="A76" s="5" t="s">
        <v>228</v>
      </c>
      <c r="B76" s="35" t="s">
        <v>229</v>
      </c>
      <c r="C76" s="35" t="s">
        <v>230</v>
      </c>
      <c r="D76" s="35" t="s">
        <v>231</v>
      </c>
      <c r="E76" s="19" t="s">
        <v>117</v>
      </c>
      <c r="F76" s="64">
        <v>62.6</v>
      </c>
      <c r="G76" s="64">
        <v>0</v>
      </c>
      <c r="H76" s="66">
        <v>19.3</v>
      </c>
      <c r="I76" s="5" t="s">
        <v>118</v>
      </c>
      <c r="J76" s="16" t="s">
        <v>79</v>
      </c>
      <c r="K76" s="16" t="s">
        <v>230</v>
      </c>
      <c r="L76" s="16" t="s">
        <v>81</v>
      </c>
    </row>
    <row r="77" spans="1:12" ht="38.25">
      <c r="A77" s="5" t="s">
        <v>228</v>
      </c>
      <c r="B77" s="35" t="s">
        <v>229</v>
      </c>
      <c r="C77" s="35" t="s">
        <v>232</v>
      </c>
      <c r="D77" s="35" t="s">
        <v>231</v>
      </c>
      <c r="E77" s="19" t="s">
        <v>117</v>
      </c>
      <c r="F77" s="64">
        <v>66</v>
      </c>
      <c r="G77" s="64">
        <v>0</v>
      </c>
      <c r="H77" s="66">
        <v>20.100000000000001</v>
      </c>
      <c r="I77" s="5" t="s">
        <v>118</v>
      </c>
      <c r="J77" s="16" t="s">
        <v>79</v>
      </c>
      <c r="K77" s="16" t="s">
        <v>232</v>
      </c>
      <c r="L77" s="16" t="s">
        <v>81</v>
      </c>
    </row>
    <row r="78" spans="1:12" ht="38.25">
      <c r="A78" s="5" t="s">
        <v>228</v>
      </c>
      <c r="B78" s="35" t="s">
        <v>229</v>
      </c>
      <c r="C78" s="35" t="s">
        <v>233</v>
      </c>
      <c r="D78" s="35" t="s">
        <v>231</v>
      </c>
      <c r="E78" s="19" t="s">
        <v>117</v>
      </c>
      <c r="F78" s="64">
        <v>55.3</v>
      </c>
      <c r="G78" s="64">
        <v>0</v>
      </c>
      <c r="H78" s="66">
        <v>18.8</v>
      </c>
      <c r="I78" s="5" t="s">
        <v>118</v>
      </c>
      <c r="J78" s="16" t="s">
        <v>79</v>
      </c>
      <c r="K78" s="16" t="s">
        <v>233</v>
      </c>
      <c r="L78" s="16" t="s">
        <v>81</v>
      </c>
    </row>
    <row r="79" spans="1:12" ht="38.25">
      <c r="A79" s="5" t="s">
        <v>228</v>
      </c>
      <c r="B79" s="35" t="s">
        <v>229</v>
      </c>
      <c r="C79" s="35" t="s">
        <v>234</v>
      </c>
      <c r="D79" s="35" t="s">
        <v>231</v>
      </c>
      <c r="E79" s="19" t="s">
        <v>117</v>
      </c>
      <c r="F79" s="64">
        <v>46.8</v>
      </c>
      <c r="G79" s="64">
        <v>0</v>
      </c>
      <c r="H79" s="66">
        <v>20.7</v>
      </c>
      <c r="I79" s="5" t="s">
        <v>118</v>
      </c>
      <c r="J79" s="16" t="s">
        <v>79</v>
      </c>
      <c r="K79" s="16" t="s">
        <v>234</v>
      </c>
      <c r="L79" s="16" t="s">
        <v>81</v>
      </c>
    </row>
    <row r="80" spans="1:12" ht="38.25">
      <c r="A80" s="5" t="s">
        <v>228</v>
      </c>
      <c r="B80" s="35" t="s">
        <v>229</v>
      </c>
      <c r="C80" s="35" t="s">
        <v>235</v>
      </c>
      <c r="D80" s="35" t="s">
        <v>231</v>
      </c>
      <c r="E80" s="19" t="s">
        <v>117</v>
      </c>
      <c r="F80" s="64">
        <v>12.6</v>
      </c>
      <c r="G80" s="64">
        <v>0</v>
      </c>
      <c r="H80" s="66">
        <v>5.77</v>
      </c>
      <c r="I80" s="5" t="s">
        <v>118</v>
      </c>
      <c r="J80" s="16" t="s">
        <v>79</v>
      </c>
      <c r="K80" s="16" t="s">
        <v>235</v>
      </c>
      <c r="L80" s="16" t="s">
        <v>81</v>
      </c>
    </row>
    <row r="81" spans="1:12" ht="38.25">
      <c r="A81" s="5" t="s">
        <v>228</v>
      </c>
      <c r="B81" s="35" t="s">
        <v>236</v>
      </c>
      <c r="C81" s="35" t="s">
        <v>236</v>
      </c>
      <c r="D81" s="35" t="s">
        <v>237</v>
      </c>
      <c r="E81" s="19" t="s">
        <v>67</v>
      </c>
      <c r="F81" s="64">
        <v>50500</v>
      </c>
      <c r="G81" s="64">
        <v>0</v>
      </c>
      <c r="H81" s="70">
        <v>9580</v>
      </c>
      <c r="I81" s="43" t="s">
        <v>238</v>
      </c>
      <c r="J81" s="16" t="s">
        <v>79</v>
      </c>
      <c r="K81" s="16" t="s">
        <v>236</v>
      </c>
      <c r="L81" s="16" t="s">
        <v>81</v>
      </c>
    </row>
    <row r="82" spans="1:12" ht="89.25">
      <c r="A82" s="5" t="s">
        <v>228</v>
      </c>
      <c r="B82" s="35" t="s">
        <v>239</v>
      </c>
      <c r="C82" s="35" t="s">
        <v>240</v>
      </c>
      <c r="D82" s="35" t="s">
        <v>241</v>
      </c>
      <c r="E82" s="19" t="s">
        <v>67</v>
      </c>
      <c r="F82" s="64">
        <v>167000</v>
      </c>
      <c r="G82" s="64">
        <v>0</v>
      </c>
      <c r="H82" s="66">
        <v>47400</v>
      </c>
      <c r="I82" s="5" t="s">
        <v>238</v>
      </c>
      <c r="J82" s="16" t="s">
        <v>79</v>
      </c>
      <c r="K82" s="16" t="s">
        <v>242</v>
      </c>
      <c r="L82" s="16" t="s">
        <v>81</v>
      </c>
    </row>
    <row r="83" spans="1:12" ht="76.5">
      <c r="A83" s="5" t="s">
        <v>228</v>
      </c>
      <c r="B83" s="35" t="s">
        <v>239</v>
      </c>
      <c r="C83" s="35" t="s">
        <v>243</v>
      </c>
      <c r="D83" s="35" t="s">
        <v>244</v>
      </c>
      <c r="E83" s="19" t="s">
        <v>67</v>
      </c>
      <c r="F83" s="64">
        <v>41500</v>
      </c>
      <c r="G83" s="64">
        <v>0</v>
      </c>
      <c r="H83" s="66">
        <v>14000</v>
      </c>
      <c r="I83" s="5" t="s">
        <v>238</v>
      </c>
      <c r="J83" s="16" t="s">
        <v>79</v>
      </c>
      <c r="K83" s="16" t="s">
        <v>245</v>
      </c>
      <c r="L83" s="16" t="s">
        <v>81</v>
      </c>
    </row>
    <row r="84" spans="1:12" ht="76.5">
      <c r="A84" s="5" t="s">
        <v>228</v>
      </c>
      <c r="B84" s="35" t="s">
        <v>239</v>
      </c>
      <c r="C84" s="35" t="s">
        <v>246</v>
      </c>
      <c r="D84" s="35" t="s">
        <v>247</v>
      </c>
      <c r="E84" s="19" t="s">
        <v>67</v>
      </c>
      <c r="F84" s="64">
        <v>14200</v>
      </c>
      <c r="G84" s="64">
        <v>0</v>
      </c>
      <c r="H84" s="66">
        <v>4740</v>
      </c>
      <c r="I84" s="5" t="s">
        <v>238</v>
      </c>
      <c r="J84" s="16" t="s">
        <v>79</v>
      </c>
      <c r="K84" s="16" t="s">
        <v>248</v>
      </c>
      <c r="L84" s="16" t="s">
        <v>81</v>
      </c>
    </row>
    <row r="85" spans="1:12">
      <c r="A85" s="5" t="s">
        <v>228</v>
      </c>
      <c r="B85" s="35" t="s">
        <v>249</v>
      </c>
      <c r="C85" s="35" t="s">
        <v>250</v>
      </c>
      <c r="D85" s="35"/>
      <c r="E85" s="19" t="s">
        <v>117</v>
      </c>
      <c r="F85" s="64">
        <v>278</v>
      </c>
      <c r="G85" s="64">
        <v>0</v>
      </c>
      <c r="H85" s="66"/>
      <c r="I85" s="5"/>
      <c r="J85" s="16" t="s">
        <v>251</v>
      </c>
      <c r="K85" s="16" t="s">
        <v>252</v>
      </c>
      <c r="L85" s="16" t="s">
        <v>86</v>
      </c>
    </row>
    <row r="86" spans="1:12">
      <c r="A86" s="5" t="s">
        <v>228</v>
      </c>
      <c r="B86" s="35" t="s">
        <v>249</v>
      </c>
      <c r="C86" s="35" t="s">
        <v>253</v>
      </c>
      <c r="D86" s="35"/>
      <c r="E86" s="19" t="s">
        <v>117</v>
      </c>
      <c r="F86" s="64">
        <v>203</v>
      </c>
      <c r="G86" s="64">
        <v>0</v>
      </c>
      <c r="H86" s="66"/>
      <c r="I86" s="5"/>
      <c r="J86" s="16" t="s">
        <v>251</v>
      </c>
      <c r="K86" s="16" t="s">
        <v>254</v>
      </c>
      <c r="L86" s="16" t="s">
        <v>86</v>
      </c>
    </row>
    <row r="87" spans="1:12">
      <c r="A87" s="5" t="s">
        <v>255</v>
      </c>
      <c r="B87" s="35" t="s">
        <v>256</v>
      </c>
      <c r="C87" s="35" t="s">
        <v>257</v>
      </c>
      <c r="D87" s="35"/>
      <c r="E87" s="19" t="s">
        <v>111</v>
      </c>
      <c r="F87" s="65">
        <v>1.67</v>
      </c>
      <c r="G87" s="63">
        <v>0</v>
      </c>
      <c r="H87" s="67"/>
      <c r="I87" s="29"/>
      <c r="J87" s="16" t="s">
        <v>258</v>
      </c>
      <c r="K87" s="16" t="s">
        <v>259</v>
      </c>
      <c r="L87" s="16" t="s">
        <v>86</v>
      </c>
    </row>
    <row r="88" spans="1:12" customFormat="1">
      <c r="A88" s="18" t="s">
        <v>255</v>
      </c>
      <c r="B88" s="90" t="s">
        <v>256</v>
      </c>
      <c r="C88" s="90" t="s">
        <v>260</v>
      </c>
      <c r="D88" s="90"/>
      <c r="E88" s="81" t="s">
        <v>76</v>
      </c>
      <c r="F88" s="65">
        <v>6.66</v>
      </c>
      <c r="G88" s="65">
        <v>0</v>
      </c>
      <c r="H88" s="68"/>
      <c r="I88" s="18"/>
      <c r="J88" s="27" t="s">
        <v>79</v>
      </c>
      <c r="K88" s="27" t="s">
        <v>80</v>
      </c>
      <c r="L88" s="27" t="s">
        <v>81</v>
      </c>
    </row>
    <row r="89" spans="1:12">
      <c r="A89" s="18" t="s">
        <v>255</v>
      </c>
      <c r="B89" s="90" t="s">
        <v>256</v>
      </c>
      <c r="C89" s="90" t="s">
        <v>261</v>
      </c>
      <c r="D89" s="90"/>
      <c r="E89" s="81" t="s">
        <v>94</v>
      </c>
      <c r="F89" s="65">
        <f>'1.7 Concrete EF Calculator'!E89</f>
        <v>6.847128515713333</v>
      </c>
      <c r="G89" s="65">
        <v>0</v>
      </c>
      <c r="H89" s="68"/>
      <c r="I89" s="18"/>
      <c r="J89" s="27" t="s">
        <v>262</v>
      </c>
      <c r="K89" s="16" t="s">
        <v>54</v>
      </c>
      <c r="L89" s="27" t="s">
        <v>86</v>
      </c>
    </row>
    <row r="90" spans="1:12" customFormat="1">
      <c r="A90" s="18" t="s">
        <v>255</v>
      </c>
      <c r="B90" s="90" t="s">
        <v>256</v>
      </c>
      <c r="C90" s="90" t="s">
        <v>263</v>
      </c>
      <c r="D90" s="90"/>
      <c r="E90" s="81" t="s">
        <v>76</v>
      </c>
      <c r="F90" s="65">
        <v>6.66</v>
      </c>
      <c r="G90" s="65">
        <v>0</v>
      </c>
      <c r="H90" s="68"/>
      <c r="I90" s="18"/>
      <c r="J90" s="27" t="s">
        <v>79</v>
      </c>
      <c r="K90" s="27" t="s">
        <v>80</v>
      </c>
      <c r="L90" s="27" t="s">
        <v>81</v>
      </c>
    </row>
    <row r="91" spans="1:12" ht="38.25">
      <c r="A91" s="5" t="s">
        <v>255</v>
      </c>
      <c r="B91" s="35" t="s">
        <v>256</v>
      </c>
      <c r="C91" s="35" t="s">
        <v>264</v>
      </c>
      <c r="D91" s="35"/>
      <c r="E91" s="19" t="s">
        <v>76</v>
      </c>
      <c r="F91" s="65">
        <v>0</v>
      </c>
      <c r="G91" s="63">
        <v>0</v>
      </c>
      <c r="H91" s="66"/>
      <c r="I91" s="5"/>
      <c r="J91" s="16" t="s">
        <v>84</v>
      </c>
      <c r="K91" s="353" t="s">
        <v>265</v>
      </c>
      <c r="L91" s="16" t="s">
        <v>86</v>
      </c>
    </row>
    <row r="92" spans="1:12">
      <c r="A92" s="5" t="s">
        <v>255</v>
      </c>
      <c r="B92" s="35" t="s">
        <v>256</v>
      </c>
      <c r="C92" s="91" t="s">
        <v>266</v>
      </c>
      <c r="D92" s="35"/>
      <c r="E92" s="19" t="s">
        <v>76</v>
      </c>
      <c r="F92" s="64">
        <v>1600</v>
      </c>
      <c r="G92" s="64">
        <v>0</v>
      </c>
      <c r="H92" s="66"/>
      <c r="I92" s="5"/>
      <c r="J92" s="16" t="s">
        <v>84</v>
      </c>
      <c r="K92" s="16" t="s">
        <v>267</v>
      </c>
      <c r="L92" s="16" t="s">
        <v>86</v>
      </c>
    </row>
    <row r="93" spans="1:12">
      <c r="A93" s="5" t="s">
        <v>255</v>
      </c>
      <c r="B93" s="35" t="s">
        <v>256</v>
      </c>
      <c r="C93" s="35" t="s">
        <v>268</v>
      </c>
      <c r="D93" s="35"/>
      <c r="E93" s="19" t="s">
        <v>76</v>
      </c>
      <c r="F93" s="63">
        <v>900.63761999999997</v>
      </c>
      <c r="G93" s="63">
        <v>0</v>
      </c>
      <c r="H93" s="66"/>
      <c r="I93" s="5"/>
      <c r="J93" s="16" t="s">
        <v>84</v>
      </c>
      <c r="K93" s="16" t="s">
        <v>269</v>
      </c>
      <c r="L93" s="16" t="s">
        <v>86</v>
      </c>
    </row>
    <row r="94" spans="1:12">
      <c r="A94" s="5" t="s">
        <v>255</v>
      </c>
      <c r="B94" s="35" t="s">
        <v>256</v>
      </c>
      <c r="C94" s="35" t="s">
        <v>270</v>
      </c>
      <c r="D94" s="35"/>
      <c r="E94" s="19" t="s">
        <v>76</v>
      </c>
      <c r="F94" s="65">
        <v>168.63998000000001</v>
      </c>
      <c r="G94" s="63">
        <v>0</v>
      </c>
      <c r="H94" s="66"/>
      <c r="I94" s="5"/>
      <c r="J94" s="16" t="s">
        <v>84</v>
      </c>
      <c r="K94" s="16" t="s">
        <v>271</v>
      </c>
      <c r="L94" s="16" t="s">
        <v>86</v>
      </c>
    </row>
    <row r="95" spans="1:12" ht="14.25">
      <c r="A95" s="5" t="s">
        <v>255</v>
      </c>
      <c r="B95" s="35" t="s">
        <v>256</v>
      </c>
      <c r="C95" s="35" t="s">
        <v>272</v>
      </c>
      <c r="D95" s="35"/>
      <c r="E95" s="19" t="s">
        <v>76</v>
      </c>
      <c r="F95" s="65">
        <v>5.0038805000000002</v>
      </c>
      <c r="G95" s="63">
        <v>0</v>
      </c>
      <c r="H95" s="66">
        <v>2.04</v>
      </c>
      <c r="I95" s="5" t="s">
        <v>78</v>
      </c>
      <c r="J95" s="16" t="s">
        <v>84</v>
      </c>
      <c r="K95" s="16" t="s">
        <v>273</v>
      </c>
      <c r="L95" s="16" t="s">
        <v>86</v>
      </c>
    </row>
    <row r="96" spans="1:12" ht="25.5">
      <c r="A96" s="18" t="s">
        <v>255</v>
      </c>
      <c r="B96" s="90" t="s">
        <v>256</v>
      </c>
      <c r="C96" s="90" t="s">
        <v>274</v>
      </c>
      <c r="D96" s="90"/>
      <c r="E96" s="81" t="s">
        <v>111</v>
      </c>
      <c r="F96" s="65">
        <v>0.17888078635014801</v>
      </c>
      <c r="G96" s="65">
        <v>0</v>
      </c>
      <c r="H96" s="68"/>
      <c r="I96" s="18"/>
      <c r="J96" s="27" t="s">
        <v>258</v>
      </c>
      <c r="K96" s="27" t="s">
        <v>275</v>
      </c>
      <c r="L96" s="16" t="s">
        <v>86</v>
      </c>
    </row>
    <row r="97" spans="1:13" ht="25.5">
      <c r="A97" s="18" t="s">
        <v>255</v>
      </c>
      <c r="B97" s="90" t="s">
        <v>256</v>
      </c>
      <c r="C97" s="90" t="s">
        <v>276</v>
      </c>
      <c r="D97" s="90"/>
      <c r="E97" s="81" t="s">
        <v>111</v>
      </c>
      <c r="F97" s="65">
        <v>0.14599622302158299</v>
      </c>
      <c r="G97" s="83">
        <v>0</v>
      </c>
      <c r="H97" s="68"/>
      <c r="I97" s="84"/>
      <c r="J97" s="27" t="s">
        <v>258</v>
      </c>
      <c r="K97" s="27" t="s">
        <v>277</v>
      </c>
      <c r="L97" s="16" t="s">
        <v>86</v>
      </c>
    </row>
    <row r="98" spans="1:13">
      <c r="A98" s="5" t="s">
        <v>255</v>
      </c>
      <c r="B98" s="35" t="s">
        <v>256</v>
      </c>
      <c r="C98" s="35" t="s">
        <v>278</v>
      </c>
      <c r="D98" s="35"/>
      <c r="E98" s="20" t="s">
        <v>76</v>
      </c>
      <c r="F98" s="65">
        <v>949.06658000000004</v>
      </c>
      <c r="G98" s="63">
        <v>0</v>
      </c>
      <c r="H98" s="66"/>
      <c r="I98" s="5"/>
      <c r="J98" s="16" t="s">
        <v>84</v>
      </c>
      <c r="K98" s="87" t="s">
        <v>279</v>
      </c>
      <c r="L98" s="87" t="s">
        <v>86</v>
      </c>
      <c r="M98" s="86"/>
    </row>
    <row r="99" spans="1:13">
      <c r="A99" s="5" t="s">
        <v>255</v>
      </c>
      <c r="B99" s="35" t="s">
        <v>256</v>
      </c>
      <c r="C99" s="35" t="s">
        <v>90</v>
      </c>
      <c r="D99" s="35"/>
      <c r="E99" s="20" t="s">
        <v>76</v>
      </c>
      <c r="F99" s="64">
        <v>3.82</v>
      </c>
      <c r="G99" s="63">
        <v>0</v>
      </c>
      <c r="H99" s="67"/>
      <c r="I99" s="29"/>
      <c r="J99" s="27" t="s">
        <v>79</v>
      </c>
      <c r="K99" s="16" t="s">
        <v>91</v>
      </c>
      <c r="L99" s="27" t="s">
        <v>81</v>
      </c>
      <c r="M99" s="86"/>
    </row>
    <row r="100" spans="1:13">
      <c r="A100" s="5" t="s">
        <v>255</v>
      </c>
      <c r="B100" s="35" t="s">
        <v>256</v>
      </c>
      <c r="C100" s="35" t="s">
        <v>280</v>
      </c>
      <c r="D100" s="35"/>
      <c r="E100" s="20" t="s">
        <v>76</v>
      </c>
      <c r="F100" s="63">
        <v>0.39832852000000002</v>
      </c>
      <c r="G100" s="63">
        <v>0</v>
      </c>
      <c r="H100" s="66"/>
      <c r="I100" s="5"/>
      <c r="J100" s="16" t="s">
        <v>84</v>
      </c>
      <c r="K100" s="353" t="s">
        <v>281</v>
      </c>
      <c r="L100" s="16" t="s">
        <v>86</v>
      </c>
    </row>
    <row r="101" spans="1:13" ht="25.5">
      <c r="A101" s="5" t="s">
        <v>255</v>
      </c>
      <c r="B101" s="35" t="s">
        <v>256</v>
      </c>
      <c r="C101" s="90" t="s">
        <v>282</v>
      </c>
      <c r="D101" s="35" t="s">
        <v>283</v>
      </c>
      <c r="E101" s="20" t="s">
        <v>76</v>
      </c>
      <c r="F101" s="63">
        <v>1600</v>
      </c>
      <c r="G101" s="63">
        <v>0</v>
      </c>
      <c r="H101" s="67"/>
      <c r="I101" s="29"/>
      <c r="J101" s="16" t="s">
        <v>79</v>
      </c>
      <c r="K101" s="16" t="s">
        <v>284</v>
      </c>
      <c r="L101" s="16" t="s">
        <v>81</v>
      </c>
    </row>
    <row r="102" spans="1:13" ht="25.5">
      <c r="A102" s="5" t="s">
        <v>255</v>
      </c>
      <c r="B102" s="35" t="s">
        <v>285</v>
      </c>
      <c r="C102" s="35" t="s">
        <v>286</v>
      </c>
      <c r="D102" s="35" t="s">
        <v>287</v>
      </c>
      <c r="E102" s="20" t="s">
        <v>94</v>
      </c>
      <c r="F102" s="63">
        <v>201</v>
      </c>
      <c r="G102" s="63">
        <v>0</v>
      </c>
      <c r="H102" s="67">
        <v>2400</v>
      </c>
      <c r="I102" s="29" t="s">
        <v>95</v>
      </c>
      <c r="J102" s="16" t="s">
        <v>79</v>
      </c>
      <c r="K102" s="16" t="s">
        <v>288</v>
      </c>
      <c r="L102" s="16" t="s">
        <v>81</v>
      </c>
    </row>
    <row r="103" spans="1:13" ht="25.5">
      <c r="A103" s="5" t="s">
        <v>255</v>
      </c>
      <c r="B103" s="35" t="s">
        <v>285</v>
      </c>
      <c r="C103" s="35" t="s">
        <v>289</v>
      </c>
      <c r="D103" s="35" t="s">
        <v>290</v>
      </c>
      <c r="E103" s="20" t="s">
        <v>94</v>
      </c>
      <c r="F103" s="63">
        <v>222</v>
      </c>
      <c r="G103" s="63">
        <v>0</v>
      </c>
      <c r="H103" s="67">
        <v>2400</v>
      </c>
      <c r="I103" s="29" t="s">
        <v>95</v>
      </c>
      <c r="J103" s="16" t="s">
        <v>79</v>
      </c>
      <c r="K103" s="16" t="s">
        <v>291</v>
      </c>
      <c r="L103" s="16" t="s">
        <v>81</v>
      </c>
    </row>
    <row r="104" spans="1:13" ht="25.5">
      <c r="A104" s="5" t="s">
        <v>255</v>
      </c>
      <c r="B104" s="35" t="s">
        <v>285</v>
      </c>
      <c r="C104" s="35" t="s">
        <v>292</v>
      </c>
      <c r="D104" s="35" t="s">
        <v>293</v>
      </c>
      <c r="E104" s="19" t="s">
        <v>94</v>
      </c>
      <c r="F104" s="64">
        <v>249</v>
      </c>
      <c r="G104" s="64">
        <v>0</v>
      </c>
      <c r="H104" s="67">
        <v>2400</v>
      </c>
      <c r="I104" s="29" t="s">
        <v>95</v>
      </c>
      <c r="J104" s="16" t="s">
        <v>79</v>
      </c>
      <c r="K104" s="16" t="s">
        <v>294</v>
      </c>
      <c r="L104" s="16" t="s">
        <v>81</v>
      </c>
    </row>
    <row r="105" spans="1:13" ht="25.5">
      <c r="A105" s="5" t="s">
        <v>255</v>
      </c>
      <c r="B105" s="35" t="s">
        <v>285</v>
      </c>
      <c r="C105" s="35" t="s">
        <v>295</v>
      </c>
      <c r="D105" s="35" t="s">
        <v>296</v>
      </c>
      <c r="E105" s="19" t="s">
        <v>94</v>
      </c>
      <c r="F105" s="64">
        <v>305</v>
      </c>
      <c r="G105" s="64">
        <v>0</v>
      </c>
      <c r="H105" s="66">
        <v>2400</v>
      </c>
      <c r="I105" s="5" t="s">
        <v>95</v>
      </c>
      <c r="J105" s="16" t="s">
        <v>79</v>
      </c>
      <c r="K105" s="16" t="s">
        <v>297</v>
      </c>
      <c r="L105" s="16" t="s">
        <v>81</v>
      </c>
    </row>
    <row r="106" spans="1:13" ht="25.5">
      <c r="A106" s="5" t="s">
        <v>255</v>
      </c>
      <c r="B106" s="35" t="s">
        <v>285</v>
      </c>
      <c r="C106" s="35" t="s">
        <v>298</v>
      </c>
      <c r="D106" s="35" t="s">
        <v>299</v>
      </c>
      <c r="E106" s="19" t="s">
        <v>94</v>
      </c>
      <c r="F106" s="64">
        <v>354</v>
      </c>
      <c r="G106" s="64">
        <v>0</v>
      </c>
      <c r="H106" s="66">
        <v>2400</v>
      </c>
      <c r="I106" s="5" t="s">
        <v>95</v>
      </c>
      <c r="J106" s="16" t="s">
        <v>79</v>
      </c>
      <c r="K106" s="16" t="s">
        <v>300</v>
      </c>
      <c r="L106" s="16" t="s">
        <v>81</v>
      </c>
    </row>
    <row r="107" spans="1:13" ht="25.5">
      <c r="A107" s="5" t="s">
        <v>255</v>
      </c>
      <c r="B107" s="35" t="s">
        <v>285</v>
      </c>
      <c r="C107" s="35" t="s">
        <v>301</v>
      </c>
      <c r="D107" s="35" t="s">
        <v>302</v>
      </c>
      <c r="E107" s="19" t="s">
        <v>94</v>
      </c>
      <c r="F107" s="64">
        <v>402</v>
      </c>
      <c r="G107" s="64">
        <v>0</v>
      </c>
      <c r="H107" s="66">
        <v>2400</v>
      </c>
      <c r="I107" s="5" t="s">
        <v>95</v>
      </c>
      <c r="J107" s="16" t="s">
        <v>79</v>
      </c>
      <c r="K107" s="16" t="s">
        <v>303</v>
      </c>
      <c r="L107" s="16" t="s">
        <v>81</v>
      </c>
    </row>
    <row r="108" spans="1:13" ht="25.5">
      <c r="A108" s="5" t="s">
        <v>255</v>
      </c>
      <c r="B108" s="35" t="s">
        <v>285</v>
      </c>
      <c r="C108" s="35" t="s">
        <v>304</v>
      </c>
      <c r="D108" s="35" t="s">
        <v>305</v>
      </c>
      <c r="E108" s="19" t="s">
        <v>94</v>
      </c>
      <c r="F108" s="64">
        <v>425</v>
      </c>
      <c r="G108" s="64">
        <v>0</v>
      </c>
      <c r="H108" s="66">
        <v>2400</v>
      </c>
      <c r="I108" s="5" t="s">
        <v>95</v>
      </c>
      <c r="J108" s="16" t="s">
        <v>79</v>
      </c>
      <c r="K108" s="16" t="s">
        <v>306</v>
      </c>
      <c r="L108" s="16" t="s">
        <v>81</v>
      </c>
    </row>
    <row r="109" spans="1:13" ht="25.5">
      <c r="A109" s="5" t="s">
        <v>255</v>
      </c>
      <c r="B109" s="35" t="s">
        <v>285</v>
      </c>
      <c r="C109" s="35" t="s">
        <v>307</v>
      </c>
      <c r="D109" s="35" t="s">
        <v>308</v>
      </c>
      <c r="E109" s="19" t="s">
        <v>94</v>
      </c>
      <c r="F109" s="64">
        <v>561</v>
      </c>
      <c r="G109" s="64">
        <v>0</v>
      </c>
      <c r="H109" s="66">
        <v>2400</v>
      </c>
      <c r="I109" s="5" t="s">
        <v>95</v>
      </c>
      <c r="J109" s="16" t="s">
        <v>79</v>
      </c>
      <c r="K109" s="16" t="s">
        <v>309</v>
      </c>
      <c r="L109" s="16" t="s">
        <v>81</v>
      </c>
    </row>
    <row r="110" spans="1:13" ht="25.5">
      <c r="A110" s="5" t="s">
        <v>255</v>
      </c>
      <c r="B110" s="35" t="s">
        <v>285</v>
      </c>
      <c r="C110" s="47" t="s">
        <v>310</v>
      </c>
      <c r="D110" s="35" t="s">
        <v>311</v>
      </c>
      <c r="E110" s="19" t="s">
        <v>94</v>
      </c>
      <c r="F110" s="64">
        <v>181</v>
      </c>
      <c r="G110" s="64">
        <v>0</v>
      </c>
      <c r="H110" s="66">
        <v>2400</v>
      </c>
      <c r="I110" s="5" t="s">
        <v>95</v>
      </c>
      <c r="J110" s="16" t="s">
        <v>79</v>
      </c>
      <c r="K110" s="16" t="s">
        <v>312</v>
      </c>
      <c r="L110" s="16" t="s">
        <v>81</v>
      </c>
    </row>
    <row r="111" spans="1:13" ht="25.5">
      <c r="A111" s="5" t="s">
        <v>255</v>
      </c>
      <c r="B111" s="35" t="s">
        <v>285</v>
      </c>
      <c r="C111" s="47" t="s">
        <v>313</v>
      </c>
      <c r="D111" s="35"/>
      <c r="E111" s="19"/>
      <c r="F111" s="82" t="s">
        <v>314</v>
      </c>
      <c r="G111" s="64"/>
      <c r="H111" s="66">
        <v>2.4500000000000002</v>
      </c>
      <c r="I111" s="5" t="s">
        <v>78</v>
      </c>
      <c r="J111" s="58" t="s">
        <v>314</v>
      </c>
      <c r="K111" s="16" t="s">
        <v>54</v>
      </c>
      <c r="L111" s="16" t="s">
        <v>81</v>
      </c>
    </row>
    <row r="112" spans="1:13" ht="25.5">
      <c r="A112" s="5" t="s">
        <v>255</v>
      </c>
      <c r="B112" s="35" t="s">
        <v>285</v>
      </c>
      <c r="C112" s="35" t="s">
        <v>315</v>
      </c>
      <c r="D112" s="35"/>
      <c r="E112" s="19"/>
      <c r="F112" s="82" t="s">
        <v>314</v>
      </c>
      <c r="G112" s="64"/>
      <c r="H112" s="66">
        <v>2.4500000000000002</v>
      </c>
      <c r="I112" s="5" t="s">
        <v>78</v>
      </c>
      <c r="J112" s="58" t="s">
        <v>314</v>
      </c>
      <c r="K112" s="16" t="s">
        <v>54</v>
      </c>
      <c r="L112" s="16" t="s">
        <v>81</v>
      </c>
    </row>
    <row r="113" spans="1:12" ht="25.5">
      <c r="A113" s="5" t="s">
        <v>255</v>
      </c>
      <c r="B113" s="35" t="s">
        <v>316</v>
      </c>
      <c r="C113" s="35" t="s">
        <v>317</v>
      </c>
      <c r="D113" s="35" t="s">
        <v>318</v>
      </c>
      <c r="E113" s="19" t="s">
        <v>94</v>
      </c>
      <c r="F113" s="64">
        <v>190</v>
      </c>
      <c r="G113" s="64">
        <v>0</v>
      </c>
      <c r="H113" s="66">
        <v>435</v>
      </c>
      <c r="I113" s="5" t="s">
        <v>95</v>
      </c>
      <c r="J113" s="16" t="s">
        <v>79</v>
      </c>
      <c r="K113" s="16" t="s">
        <v>319</v>
      </c>
      <c r="L113" s="16" t="s">
        <v>81</v>
      </c>
    </row>
    <row r="114" spans="1:12" ht="25.5">
      <c r="A114" s="5" t="s">
        <v>255</v>
      </c>
      <c r="B114" s="90" t="s">
        <v>316</v>
      </c>
      <c r="C114" s="104" t="s">
        <v>320</v>
      </c>
      <c r="D114" s="35" t="s">
        <v>321</v>
      </c>
      <c r="E114" s="20" t="s">
        <v>94</v>
      </c>
      <c r="F114" s="63">
        <v>339</v>
      </c>
      <c r="G114" s="63">
        <v>0</v>
      </c>
      <c r="H114" s="67">
        <v>1480</v>
      </c>
      <c r="I114" s="5" t="s">
        <v>95</v>
      </c>
      <c r="J114" s="27" t="s">
        <v>79</v>
      </c>
      <c r="K114" s="16" t="s">
        <v>320</v>
      </c>
      <c r="L114" s="16" t="s">
        <v>81</v>
      </c>
    </row>
    <row r="115" spans="1:12">
      <c r="A115" s="5" t="s">
        <v>255</v>
      </c>
      <c r="B115" s="35" t="s">
        <v>316</v>
      </c>
      <c r="C115" s="35" t="s">
        <v>322</v>
      </c>
      <c r="D115" s="35"/>
      <c r="E115" s="20"/>
      <c r="F115" s="69" t="s">
        <v>314</v>
      </c>
      <c r="G115" s="63"/>
      <c r="H115" s="67"/>
      <c r="I115" s="5"/>
      <c r="J115" s="58" t="s">
        <v>314</v>
      </c>
      <c r="K115" s="16" t="s">
        <v>54</v>
      </c>
      <c r="L115" s="16" t="s">
        <v>81</v>
      </c>
    </row>
    <row r="116" spans="1:12" ht="25.5">
      <c r="A116" s="5" t="s">
        <v>255</v>
      </c>
      <c r="B116" s="35" t="s">
        <v>316</v>
      </c>
      <c r="C116" s="35" t="s">
        <v>323</v>
      </c>
      <c r="D116" s="35"/>
      <c r="E116" s="19"/>
      <c r="F116" s="82" t="s">
        <v>314</v>
      </c>
      <c r="G116" s="64"/>
      <c r="H116" s="66"/>
      <c r="I116" s="5"/>
      <c r="J116" s="58" t="s">
        <v>314</v>
      </c>
      <c r="K116" s="16" t="s">
        <v>54</v>
      </c>
      <c r="L116" s="16" t="s">
        <v>81</v>
      </c>
    </row>
    <row r="117" spans="1:12" ht="51">
      <c r="A117" s="5" t="s">
        <v>255</v>
      </c>
      <c r="B117" s="35" t="s">
        <v>316</v>
      </c>
      <c r="C117" s="35" t="s">
        <v>324</v>
      </c>
      <c r="D117" s="35" t="s">
        <v>114</v>
      </c>
      <c r="E117" s="19" t="s">
        <v>76</v>
      </c>
      <c r="F117" s="64">
        <v>159</v>
      </c>
      <c r="G117" s="64">
        <v>0</v>
      </c>
      <c r="H117" s="66"/>
      <c r="I117" s="5"/>
      <c r="J117" s="16" t="s">
        <v>79</v>
      </c>
      <c r="K117" s="16" t="s">
        <v>325</v>
      </c>
      <c r="L117" s="16" t="s">
        <v>81</v>
      </c>
    </row>
    <row r="118" spans="1:12" ht="25.5">
      <c r="A118" s="5" t="s">
        <v>255</v>
      </c>
      <c r="B118" s="90" t="s">
        <v>316</v>
      </c>
      <c r="C118" s="104" t="s">
        <v>326</v>
      </c>
      <c r="D118" s="35" t="s">
        <v>327</v>
      </c>
      <c r="E118" s="20" t="s">
        <v>76</v>
      </c>
      <c r="F118" s="63">
        <v>233</v>
      </c>
      <c r="G118" s="63">
        <v>0</v>
      </c>
      <c r="H118" s="68"/>
      <c r="I118" s="18"/>
      <c r="J118" s="27" t="s">
        <v>79</v>
      </c>
      <c r="K118" s="16" t="s">
        <v>328</v>
      </c>
      <c r="L118" s="16" t="s">
        <v>81</v>
      </c>
    </row>
    <row r="119" spans="1:12" ht="25.5">
      <c r="A119" s="18" t="s">
        <v>329</v>
      </c>
      <c r="B119" s="90" t="s">
        <v>329</v>
      </c>
      <c r="C119" s="90" t="s">
        <v>330</v>
      </c>
      <c r="D119" s="35" t="s">
        <v>331</v>
      </c>
      <c r="E119" s="20" t="s">
        <v>76</v>
      </c>
      <c r="F119" s="63">
        <v>184</v>
      </c>
      <c r="G119" s="63">
        <v>0</v>
      </c>
      <c r="H119" s="66"/>
      <c r="I119" s="5"/>
      <c r="J119" s="16" t="s">
        <v>79</v>
      </c>
      <c r="K119" s="16" t="s">
        <v>330</v>
      </c>
      <c r="L119" s="16" t="s">
        <v>81</v>
      </c>
    </row>
    <row r="120" spans="1:12" ht="51">
      <c r="A120" s="18" t="s">
        <v>329</v>
      </c>
      <c r="B120" s="90" t="s">
        <v>329</v>
      </c>
      <c r="C120" s="90" t="s">
        <v>332</v>
      </c>
      <c r="D120" s="35" t="s">
        <v>333</v>
      </c>
      <c r="E120" s="20" t="s">
        <v>76</v>
      </c>
      <c r="F120" s="63">
        <v>239</v>
      </c>
      <c r="G120" s="63">
        <v>0</v>
      </c>
      <c r="H120" s="67"/>
      <c r="I120" s="29"/>
      <c r="J120" s="16" t="s">
        <v>79</v>
      </c>
      <c r="K120" s="16" t="s">
        <v>332</v>
      </c>
      <c r="L120" s="16" t="s">
        <v>81</v>
      </c>
    </row>
    <row r="121" spans="1:12" customFormat="1">
      <c r="A121" s="18" t="s">
        <v>334</v>
      </c>
      <c r="B121" s="90" t="s">
        <v>334</v>
      </c>
      <c r="C121" s="90" t="s">
        <v>335</v>
      </c>
      <c r="D121" s="90"/>
      <c r="E121" s="81" t="s">
        <v>111</v>
      </c>
      <c r="F121" s="191">
        <v>3.76</v>
      </c>
      <c r="G121" s="191">
        <v>0</v>
      </c>
      <c r="H121" s="68"/>
      <c r="I121" s="18"/>
      <c r="J121" s="27" t="s">
        <v>258</v>
      </c>
      <c r="K121" s="27" t="s">
        <v>336</v>
      </c>
      <c r="L121" s="27" t="s">
        <v>86</v>
      </c>
    </row>
    <row r="122" spans="1:12" customFormat="1">
      <c r="A122" s="18" t="s">
        <v>334</v>
      </c>
      <c r="B122" s="90" t="s">
        <v>334</v>
      </c>
      <c r="C122" s="90" t="s">
        <v>337</v>
      </c>
      <c r="D122" s="90"/>
      <c r="E122" s="81" t="s">
        <v>111</v>
      </c>
      <c r="F122" s="191">
        <v>2.15183030714228</v>
      </c>
      <c r="G122" s="191">
        <v>0</v>
      </c>
      <c r="H122" s="68"/>
      <c r="I122" s="18"/>
      <c r="J122" s="27" t="s">
        <v>258</v>
      </c>
      <c r="K122" s="27" t="s">
        <v>338</v>
      </c>
      <c r="L122" s="27" t="s">
        <v>86</v>
      </c>
    </row>
    <row r="123" spans="1:12" ht="14.25">
      <c r="A123" s="5" t="s">
        <v>339</v>
      </c>
      <c r="B123" s="35" t="s">
        <v>340</v>
      </c>
      <c r="C123" s="35" t="s">
        <v>341</v>
      </c>
      <c r="D123" s="35" t="s">
        <v>342</v>
      </c>
      <c r="E123" s="19" t="s">
        <v>76</v>
      </c>
      <c r="F123" s="64">
        <v>71.400000000000006</v>
      </c>
      <c r="G123" s="64">
        <v>0</v>
      </c>
      <c r="H123" s="66">
        <v>2.16</v>
      </c>
      <c r="I123" s="5" t="s">
        <v>78</v>
      </c>
      <c r="J123" s="16" t="s">
        <v>79</v>
      </c>
      <c r="K123" s="16" t="s">
        <v>340</v>
      </c>
      <c r="L123" s="16" t="s">
        <v>81</v>
      </c>
    </row>
    <row r="124" spans="1:12" ht="25.5">
      <c r="A124" s="5" t="s">
        <v>339</v>
      </c>
      <c r="B124" s="90" t="s">
        <v>340</v>
      </c>
      <c r="C124" s="90" t="s">
        <v>343</v>
      </c>
      <c r="D124" s="35"/>
      <c r="E124" s="20" t="s">
        <v>76</v>
      </c>
      <c r="F124" s="65">
        <v>37.082357999999999</v>
      </c>
      <c r="G124" s="63">
        <v>0</v>
      </c>
      <c r="H124" s="66">
        <v>2.16</v>
      </c>
      <c r="I124" s="5" t="s">
        <v>78</v>
      </c>
      <c r="J124" s="16" t="s">
        <v>84</v>
      </c>
      <c r="K124" s="16" t="s">
        <v>344</v>
      </c>
      <c r="L124" s="16" t="s">
        <v>86</v>
      </c>
    </row>
    <row r="125" spans="1:12" ht="25.5">
      <c r="A125" s="5" t="s">
        <v>339</v>
      </c>
      <c r="B125" s="90" t="s">
        <v>340</v>
      </c>
      <c r="C125" s="90" t="s">
        <v>345</v>
      </c>
      <c r="D125" s="35"/>
      <c r="E125" s="20" t="s">
        <v>76</v>
      </c>
      <c r="F125" s="65">
        <v>43.690146999999996</v>
      </c>
      <c r="G125" s="63">
        <v>0</v>
      </c>
      <c r="H125" s="67">
        <v>2.16</v>
      </c>
      <c r="I125" s="29" t="s">
        <v>78</v>
      </c>
      <c r="J125" s="16" t="s">
        <v>84</v>
      </c>
      <c r="K125" s="16" t="s">
        <v>346</v>
      </c>
      <c r="L125" s="16" t="s">
        <v>86</v>
      </c>
    </row>
    <row r="126" spans="1:12" ht="25.5">
      <c r="A126" s="5" t="s">
        <v>339</v>
      </c>
      <c r="B126" s="90" t="s">
        <v>340</v>
      </c>
      <c r="C126" s="90" t="s">
        <v>347</v>
      </c>
      <c r="D126" s="35"/>
      <c r="E126" s="20" t="s">
        <v>76</v>
      </c>
      <c r="F126" s="65">
        <f>AVERAGE(F125,F128)</f>
        <v>46.970256499999998</v>
      </c>
      <c r="G126" s="63">
        <v>0</v>
      </c>
      <c r="H126" s="66">
        <v>2.16</v>
      </c>
      <c r="I126" s="5" t="s">
        <v>78</v>
      </c>
      <c r="J126" s="16" t="s">
        <v>84</v>
      </c>
      <c r="K126" s="16" t="s">
        <v>348</v>
      </c>
      <c r="L126" s="16" t="s">
        <v>86</v>
      </c>
    </row>
    <row r="127" spans="1:12" ht="25.5">
      <c r="A127" s="5" t="s">
        <v>339</v>
      </c>
      <c r="B127" s="90" t="s">
        <v>340</v>
      </c>
      <c r="C127" s="90" t="s">
        <v>349</v>
      </c>
      <c r="D127" s="35"/>
      <c r="E127" s="19" t="s">
        <v>76</v>
      </c>
      <c r="F127" s="65">
        <f>AVERAGE(F126,F128)</f>
        <v>48.610311249999995</v>
      </c>
      <c r="G127" s="64">
        <v>0</v>
      </c>
      <c r="H127" s="66">
        <v>2.16</v>
      </c>
      <c r="I127" s="5" t="s">
        <v>78</v>
      </c>
      <c r="J127" s="16" t="s">
        <v>84</v>
      </c>
      <c r="K127" s="16" t="s">
        <v>350</v>
      </c>
      <c r="L127" s="16" t="s">
        <v>86</v>
      </c>
    </row>
    <row r="128" spans="1:12" ht="25.5">
      <c r="A128" s="5" t="s">
        <v>339</v>
      </c>
      <c r="B128" s="90" t="s">
        <v>340</v>
      </c>
      <c r="C128" s="90" t="s">
        <v>351</v>
      </c>
      <c r="D128" s="35"/>
      <c r="E128" s="20" t="s">
        <v>76</v>
      </c>
      <c r="F128" s="65">
        <v>50.250366</v>
      </c>
      <c r="G128" s="63">
        <v>0</v>
      </c>
      <c r="H128" s="66">
        <v>2.16</v>
      </c>
      <c r="I128" s="5" t="s">
        <v>78</v>
      </c>
      <c r="J128" s="16" t="s">
        <v>84</v>
      </c>
      <c r="K128" s="16" t="s">
        <v>352</v>
      </c>
      <c r="L128" s="16" t="s">
        <v>86</v>
      </c>
    </row>
    <row r="129" spans="1:12" ht="25.5">
      <c r="A129" s="5" t="s">
        <v>339</v>
      </c>
      <c r="B129" s="90" t="s">
        <v>340</v>
      </c>
      <c r="C129" s="90" t="s">
        <v>353</v>
      </c>
      <c r="D129" s="35"/>
      <c r="E129" s="20" t="s">
        <v>76</v>
      </c>
      <c r="F129" s="65">
        <f>AVERAGE(F128,F130)</f>
        <v>51.902313249999999</v>
      </c>
      <c r="G129" s="63">
        <v>0</v>
      </c>
      <c r="H129" s="66">
        <v>2.16</v>
      </c>
      <c r="I129" s="5" t="s">
        <v>78</v>
      </c>
      <c r="J129" s="16" t="s">
        <v>84</v>
      </c>
      <c r="K129" s="16" t="s">
        <v>354</v>
      </c>
      <c r="L129" s="16" t="s">
        <v>86</v>
      </c>
    </row>
    <row r="130" spans="1:12" ht="25.5">
      <c r="A130" s="5" t="s">
        <v>339</v>
      </c>
      <c r="B130" s="90" t="s">
        <v>340</v>
      </c>
      <c r="C130" s="90" t="s">
        <v>355</v>
      </c>
      <c r="D130" s="35"/>
      <c r="E130" s="20" t="s">
        <v>76</v>
      </c>
      <c r="F130" s="65">
        <f>AVERAGE(F128,F131)</f>
        <v>53.554260499999998</v>
      </c>
      <c r="G130" s="63">
        <v>0</v>
      </c>
      <c r="H130" s="66">
        <v>2.16</v>
      </c>
      <c r="I130" s="5" t="s">
        <v>78</v>
      </c>
      <c r="J130" s="16" t="s">
        <v>84</v>
      </c>
      <c r="K130" s="16" t="s">
        <v>356</v>
      </c>
      <c r="L130" s="16" t="s">
        <v>86</v>
      </c>
    </row>
    <row r="131" spans="1:12" ht="25.5">
      <c r="A131" s="5" t="s">
        <v>339</v>
      </c>
      <c r="B131" s="90" t="s">
        <v>340</v>
      </c>
      <c r="C131" s="90" t="s">
        <v>357</v>
      </c>
      <c r="D131" s="35"/>
      <c r="E131" s="20" t="s">
        <v>76</v>
      </c>
      <c r="F131" s="65">
        <v>56.858155000000004</v>
      </c>
      <c r="G131" s="63">
        <v>0</v>
      </c>
      <c r="H131" s="66">
        <v>2.16</v>
      </c>
      <c r="I131" s="5" t="s">
        <v>78</v>
      </c>
      <c r="J131" s="16" t="s">
        <v>84</v>
      </c>
      <c r="K131" s="16" t="s">
        <v>358</v>
      </c>
      <c r="L131" s="16" t="s">
        <v>86</v>
      </c>
    </row>
    <row r="132" spans="1:12" ht="25.5">
      <c r="A132" s="5" t="s">
        <v>339</v>
      </c>
      <c r="B132" s="90" t="s">
        <v>340</v>
      </c>
      <c r="C132" s="90" t="s">
        <v>359</v>
      </c>
      <c r="D132" s="35"/>
      <c r="E132" s="20" t="s">
        <v>76</v>
      </c>
      <c r="F132" s="65">
        <f>AVERAGE(F131,F133)</f>
        <v>58.462532500000002</v>
      </c>
      <c r="G132" s="63">
        <v>0</v>
      </c>
      <c r="H132" s="66">
        <v>2.16</v>
      </c>
      <c r="I132" s="5" t="s">
        <v>78</v>
      </c>
      <c r="J132" s="16" t="s">
        <v>84</v>
      </c>
      <c r="K132" s="16" t="s">
        <v>360</v>
      </c>
      <c r="L132" s="16" t="s">
        <v>86</v>
      </c>
    </row>
    <row r="133" spans="1:12" ht="25.5">
      <c r="A133" s="5" t="s">
        <v>339</v>
      </c>
      <c r="B133" s="90" t="s">
        <v>340</v>
      </c>
      <c r="C133" s="90" t="s">
        <v>361</v>
      </c>
      <c r="D133" s="35"/>
      <c r="E133" s="20" t="s">
        <v>76</v>
      </c>
      <c r="F133" s="65">
        <v>60.06691</v>
      </c>
      <c r="G133" s="63">
        <v>0</v>
      </c>
      <c r="H133" s="66">
        <v>2.16</v>
      </c>
      <c r="I133" s="5" t="s">
        <v>78</v>
      </c>
      <c r="J133" s="16" t="s">
        <v>84</v>
      </c>
      <c r="K133" s="16" t="s">
        <v>362</v>
      </c>
      <c r="L133" s="16" t="s">
        <v>86</v>
      </c>
    </row>
    <row r="134" spans="1:12">
      <c r="A134" s="5" t="s">
        <v>339</v>
      </c>
      <c r="B134" s="35" t="s">
        <v>340</v>
      </c>
      <c r="C134" s="35" t="s">
        <v>363</v>
      </c>
      <c r="D134" s="35"/>
      <c r="E134" s="20"/>
      <c r="F134" s="69" t="s">
        <v>314</v>
      </c>
      <c r="G134" s="63"/>
      <c r="H134" s="66"/>
      <c r="I134" s="5"/>
      <c r="J134" s="58" t="s">
        <v>314</v>
      </c>
      <c r="K134" s="16" t="s">
        <v>54</v>
      </c>
      <c r="L134" s="16" t="s">
        <v>81</v>
      </c>
    </row>
    <row r="135" spans="1:12" ht="25.5">
      <c r="A135" s="5" t="s">
        <v>339</v>
      </c>
      <c r="B135" s="90" t="s">
        <v>340</v>
      </c>
      <c r="C135" s="90" t="s">
        <v>364</v>
      </c>
      <c r="D135" s="35"/>
      <c r="E135" s="20" t="s">
        <v>76</v>
      </c>
      <c r="F135" s="65">
        <v>32.479521999999996</v>
      </c>
      <c r="G135" s="63">
        <v>0</v>
      </c>
      <c r="H135" s="66">
        <v>2.16</v>
      </c>
      <c r="I135" s="5" t="s">
        <v>78</v>
      </c>
      <c r="J135" s="16" t="s">
        <v>84</v>
      </c>
      <c r="K135" s="16" t="s">
        <v>365</v>
      </c>
      <c r="L135" s="16" t="s">
        <v>86</v>
      </c>
    </row>
    <row r="136" spans="1:12" ht="25.5">
      <c r="A136" s="5" t="s">
        <v>339</v>
      </c>
      <c r="B136" s="90" t="s">
        <v>340</v>
      </c>
      <c r="C136" s="90" t="s">
        <v>366</v>
      </c>
      <c r="D136" s="35"/>
      <c r="E136" s="20" t="s">
        <v>76</v>
      </c>
      <c r="F136" s="65">
        <v>39.087425000000003</v>
      </c>
      <c r="G136" s="63">
        <v>0</v>
      </c>
      <c r="H136" s="66">
        <v>2.16</v>
      </c>
      <c r="I136" s="5" t="s">
        <v>78</v>
      </c>
      <c r="J136" s="16" t="s">
        <v>84</v>
      </c>
      <c r="K136" s="16" t="s">
        <v>367</v>
      </c>
      <c r="L136" s="16" t="s">
        <v>86</v>
      </c>
    </row>
    <row r="137" spans="1:12" ht="25.5">
      <c r="A137" s="5" t="s">
        <v>339</v>
      </c>
      <c r="B137" s="90" t="s">
        <v>340</v>
      </c>
      <c r="C137" s="90" t="s">
        <v>368</v>
      </c>
      <c r="D137" s="35"/>
      <c r="E137" s="20" t="s">
        <v>76</v>
      </c>
      <c r="F137" s="65">
        <f>AVERAGE(F136,F139)</f>
        <v>42.367572500000001</v>
      </c>
      <c r="G137" s="63">
        <v>0</v>
      </c>
      <c r="H137" s="66">
        <v>2.16</v>
      </c>
      <c r="I137" s="5" t="s">
        <v>78</v>
      </c>
      <c r="J137" s="16" t="s">
        <v>84</v>
      </c>
      <c r="K137" s="16" t="s">
        <v>369</v>
      </c>
      <c r="L137" s="16" t="s">
        <v>86</v>
      </c>
    </row>
    <row r="138" spans="1:12" ht="25.5">
      <c r="A138" s="5" t="s">
        <v>339</v>
      </c>
      <c r="B138" s="90" t="s">
        <v>340</v>
      </c>
      <c r="C138" s="90" t="s">
        <v>370</v>
      </c>
      <c r="D138" s="35"/>
      <c r="E138" s="20" t="s">
        <v>76</v>
      </c>
      <c r="F138" s="65">
        <f>AVERAGE(F137,F139)</f>
        <v>44.007646250000001</v>
      </c>
      <c r="G138" s="63">
        <v>0</v>
      </c>
      <c r="H138" s="66">
        <v>2.16</v>
      </c>
      <c r="I138" s="5" t="s">
        <v>78</v>
      </c>
      <c r="J138" s="16" t="s">
        <v>84</v>
      </c>
      <c r="K138" s="16" t="s">
        <v>371</v>
      </c>
      <c r="L138" s="16" t="s">
        <v>86</v>
      </c>
    </row>
    <row r="139" spans="1:12" ht="25.5">
      <c r="A139" s="5" t="s">
        <v>339</v>
      </c>
      <c r="B139" s="90" t="s">
        <v>340</v>
      </c>
      <c r="C139" s="90" t="s">
        <v>372</v>
      </c>
      <c r="D139" s="35"/>
      <c r="E139" s="20" t="s">
        <v>76</v>
      </c>
      <c r="F139" s="65">
        <v>45.64772</v>
      </c>
      <c r="G139" s="63">
        <v>0</v>
      </c>
      <c r="H139" s="66">
        <v>2.16</v>
      </c>
      <c r="I139" s="5" t="s">
        <v>78</v>
      </c>
      <c r="J139" s="16" t="s">
        <v>84</v>
      </c>
      <c r="K139" s="16" t="s">
        <v>373</v>
      </c>
      <c r="L139" s="16" t="s">
        <v>86</v>
      </c>
    </row>
    <row r="140" spans="1:12" ht="25.5">
      <c r="A140" s="5" t="s">
        <v>339</v>
      </c>
      <c r="B140" s="90" t="s">
        <v>340</v>
      </c>
      <c r="C140" s="90" t="s">
        <v>374</v>
      </c>
      <c r="D140" s="35"/>
      <c r="E140" s="20" t="s">
        <v>76</v>
      </c>
      <c r="F140" s="65">
        <f>AVERAGE(F139,F141)</f>
        <v>47.299695749999998</v>
      </c>
      <c r="G140" s="63">
        <v>0</v>
      </c>
      <c r="H140" s="66">
        <v>2.16</v>
      </c>
      <c r="I140" s="5" t="s">
        <v>78</v>
      </c>
      <c r="J140" s="16" t="s">
        <v>84</v>
      </c>
      <c r="K140" s="16" t="s">
        <v>375</v>
      </c>
      <c r="L140" s="16" t="s">
        <v>86</v>
      </c>
    </row>
    <row r="141" spans="1:12" ht="25.5">
      <c r="A141" s="5" t="s">
        <v>339</v>
      </c>
      <c r="B141" s="90" t="s">
        <v>340</v>
      </c>
      <c r="C141" s="90" t="s">
        <v>376</v>
      </c>
      <c r="D141" s="35"/>
      <c r="E141" s="20" t="s">
        <v>76</v>
      </c>
      <c r="F141" s="65">
        <f>AVERAGE(F139,F143)</f>
        <v>48.951671500000003</v>
      </c>
      <c r="G141" s="63">
        <v>0</v>
      </c>
      <c r="H141" s="66">
        <v>2.16</v>
      </c>
      <c r="I141" s="5" t="s">
        <v>78</v>
      </c>
      <c r="J141" s="16" t="s">
        <v>84</v>
      </c>
      <c r="K141" s="16" t="s">
        <v>377</v>
      </c>
      <c r="L141" s="16" t="s">
        <v>86</v>
      </c>
    </row>
    <row r="142" spans="1:12" ht="25.5">
      <c r="A142" s="5" t="s">
        <v>339</v>
      </c>
      <c r="B142" s="90" t="s">
        <v>340</v>
      </c>
      <c r="C142" s="90" t="s">
        <v>378</v>
      </c>
      <c r="D142" s="35"/>
      <c r="E142" s="20" t="s">
        <v>76</v>
      </c>
      <c r="F142" s="65">
        <f>AVERAGE(F141,F143)</f>
        <v>50.603647250000002</v>
      </c>
      <c r="G142" s="63">
        <v>0</v>
      </c>
      <c r="H142" s="66">
        <v>2.16</v>
      </c>
      <c r="I142" s="5" t="s">
        <v>78</v>
      </c>
      <c r="J142" s="16" t="s">
        <v>84</v>
      </c>
      <c r="K142" s="16" t="s">
        <v>379</v>
      </c>
      <c r="L142" s="16" t="s">
        <v>86</v>
      </c>
    </row>
    <row r="143" spans="1:12" ht="25.5">
      <c r="A143" s="5" t="s">
        <v>339</v>
      </c>
      <c r="B143" s="90" t="s">
        <v>340</v>
      </c>
      <c r="C143" s="90" t="s">
        <v>380</v>
      </c>
      <c r="D143" s="35"/>
      <c r="E143" s="20" t="s">
        <v>76</v>
      </c>
      <c r="F143" s="65">
        <v>52.255623</v>
      </c>
      <c r="G143" s="63">
        <v>0</v>
      </c>
      <c r="H143" s="67">
        <v>2.16</v>
      </c>
      <c r="I143" s="5" t="s">
        <v>78</v>
      </c>
      <c r="J143" s="16" t="s">
        <v>84</v>
      </c>
      <c r="K143" s="16" t="s">
        <v>381</v>
      </c>
      <c r="L143" s="16" t="s">
        <v>86</v>
      </c>
    </row>
    <row r="144" spans="1:12" ht="25.5">
      <c r="A144" s="5" t="s">
        <v>339</v>
      </c>
      <c r="B144" s="90" t="s">
        <v>340</v>
      </c>
      <c r="C144" s="90" t="s">
        <v>382</v>
      </c>
      <c r="D144" s="35"/>
      <c r="E144" s="20" t="s">
        <v>76</v>
      </c>
      <c r="F144" s="65">
        <f>AVERAGE(F143,F145)</f>
        <v>53.860020000000006</v>
      </c>
      <c r="G144" s="63">
        <v>0</v>
      </c>
      <c r="H144" s="67">
        <v>2.16</v>
      </c>
      <c r="I144" s="5" t="s">
        <v>78</v>
      </c>
      <c r="J144" s="16" t="s">
        <v>84</v>
      </c>
      <c r="K144" s="16" t="s">
        <v>383</v>
      </c>
      <c r="L144" s="16" t="s">
        <v>86</v>
      </c>
    </row>
    <row r="145" spans="1:12" ht="25.5">
      <c r="A145" s="5" t="s">
        <v>339</v>
      </c>
      <c r="B145" s="90" t="s">
        <v>340</v>
      </c>
      <c r="C145" s="90" t="s">
        <v>384</v>
      </c>
      <c r="D145" s="35"/>
      <c r="E145" s="20" t="s">
        <v>76</v>
      </c>
      <c r="F145" s="65">
        <v>55.464417000000005</v>
      </c>
      <c r="G145" s="63">
        <v>0</v>
      </c>
      <c r="H145" s="66">
        <v>2.16</v>
      </c>
      <c r="I145" s="5" t="s">
        <v>78</v>
      </c>
      <c r="J145" s="16" t="s">
        <v>84</v>
      </c>
      <c r="K145" s="16" t="s">
        <v>385</v>
      </c>
      <c r="L145" s="16" t="s">
        <v>86</v>
      </c>
    </row>
    <row r="146" spans="1:12">
      <c r="A146" s="5" t="s">
        <v>339</v>
      </c>
      <c r="B146" s="90" t="s">
        <v>386</v>
      </c>
      <c r="C146" t="s">
        <v>386</v>
      </c>
      <c r="D146" s="35"/>
      <c r="E146" s="19" t="s">
        <v>76</v>
      </c>
      <c r="F146" s="64">
        <v>190.85999999999999</v>
      </c>
      <c r="G146" s="64">
        <v>0</v>
      </c>
      <c r="H146" s="66">
        <v>1.05</v>
      </c>
      <c r="I146" s="5" t="s">
        <v>387</v>
      </c>
      <c r="J146" s="16" t="s">
        <v>258</v>
      </c>
      <c r="K146" s="16" t="s">
        <v>388</v>
      </c>
      <c r="L146" s="16" t="s">
        <v>86</v>
      </c>
    </row>
    <row r="147" spans="1:12">
      <c r="A147" s="5" t="s">
        <v>339</v>
      </c>
      <c r="B147" s="90" t="s">
        <v>386</v>
      </c>
      <c r="C147" t="s">
        <v>389</v>
      </c>
      <c r="D147" s="35" t="s">
        <v>390</v>
      </c>
      <c r="E147" s="19" t="s">
        <v>391</v>
      </c>
      <c r="F147" s="64">
        <v>0.72</v>
      </c>
      <c r="G147" s="64">
        <v>0</v>
      </c>
      <c r="H147" s="66">
        <v>1.01</v>
      </c>
      <c r="I147" s="5" t="s">
        <v>387</v>
      </c>
      <c r="J147" s="16" t="s">
        <v>392</v>
      </c>
      <c r="K147" s="16" t="s">
        <v>393</v>
      </c>
      <c r="L147" s="16" t="s">
        <v>86</v>
      </c>
    </row>
    <row r="148" spans="1:12" ht="25.5">
      <c r="A148" s="5" t="s">
        <v>339</v>
      </c>
      <c r="B148" s="35" t="s">
        <v>394</v>
      </c>
      <c r="C148" s="35" t="s">
        <v>395</v>
      </c>
      <c r="D148" s="35" t="s">
        <v>396</v>
      </c>
      <c r="E148" s="20" t="s">
        <v>111</v>
      </c>
      <c r="F148" s="63">
        <v>0.54800000000000004</v>
      </c>
      <c r="G148" s="63">
        <v>0</v>
      </c>
      <c r="H148" s="66"/>
      <c r="I148" s="5"/>
      <c r="J148" s="16" t="s">
        <v>79</v>
      </c>
      <c r="K148" s="16" t="s">
        <v>395</v>
      </c>
      <c r="L148" s="16" t="s">
        <v>81</v>
      </c>
    </row>
    <row r="149" spans="1:12" ht="51">
      <c r="A149" s="5" t="s">
        <v>339</v>
      </c>
      <c r="B149" s="105" t="s">
        <v>394</v>
      </c>
      <c r="C149" s="35" t="s">
        <v>397</v>
      </c>
      <c r="D149" s="35" t="s">
        <v>114</v>
      </c>
      <c r="E149" s="20" t="s">
        <v>76</v>
      </c>
      <c r="F149" s="63">
        <v>159</v>
      </c>
      <c r="G149" s="63">
        <v>0</v>
      </c>
      <c r="H149" s="66"/>
      <c r="I149" s="5"/>
      <c r="J149" s="16" t="s">
        <v>79</v>
      </c>
      <c r="K149" s="16" t="s">
        <v>397</v>
      </c>
      <c r="L149" s="16" t="s">
        <v>81</v>
      </c>
    </row>
    <row r="150" spans="1:12" ht="51">
      <c r="A150" s="5" t="s">
        <v>339</v>
      </c>
      <c r="B150" s="35" t="s">
        <v>394</v>
      </c>
      <c r="C150" s="35" t="s">
        <v>398</v>
      </c>
      <c r="D150" s="35" t="s">
        <v>333</v>
      </c>
      <c r="E150" s="20" t="s">
        <v>76</v>
      </c>
      <c r="F150" s="63">
        <v>239</v>
      </c>
      <c r="G150" s="63">
        <v>0</v>
      </c>
      <c r="H150" s="66"/>
      <c r="I150" s="5"/>
      <c r="J150" s="16" t="s">
        <v>79</v>
      </c>
      <c r="K150" s="16" t="s">
        <v>398</v>
      </c>
      <c r="L150" s="16" t="s">
        <v>81</v>
      </c>
    </row>
    <row r="151" spans="1:12">
      <c r="A151" s="5" t="s">
        <v>399</v>
      </c>
      <c r="B151" s="35" t="s">
        <v>400</v>
      </c>
      <c r="C151" s="35" t="s">
        <v>400</v>
      </c>
      <c r="D151" s="35"/>
      <c r="E151" s="20" t="s">
        <v>76</v>
      </c>
      <c r="F151" s="65">
        <v>137.46040000000002</v>
      </c>
      <c r="G151" s="63">
        <v>0</v>
      </c>
      <c r="H151" s="67"/>
      <c r="I151" s="29"/>
      <c r="J151" s="16" t="s">
        <v>84</v>
      </c>
      <c r="K151" s="16" t="s">
        <v>401</v>
      </c>
      <c r="L151" s="16" t="s">
        <v>86</v>
      </c>
    </row>
    <row r="152" spans="1:12" customFormat="1">
      <c r="A152" s="18" t="s">
        <v>399</v>
      </c>
      <c r="B152" s="90" t="s">
        <v>402</v>
      </c>
      <c r="C152" s="90" t="s">
        <v>403</v>
      </c>
      <c r="D152" s="90"/>
      <c r="E152" s="192" t="s">
        <v>76</v>
      </c>
      <c r="F152" s="65">
        <v>2520</v>
      </c>
      <c r="G152" s="65">
        <v>0</v>
      </c>
      <c r="H152" s="193"/>
      <c r="I152" s="194"/>
      <c r="J152" s="27" t="s">
        <v>258</v>
      </c>
      <c r="K152" s="27" t="s">
        <v>404</v>
      </c>
      <c r="L152" s="27" t="s">
        <v>86</v>
      </c>
    </row>
    <row r="153" spans="1:12" customFormat="1">
      <c r="A153" s="18" t="s">
        <v>399</v>
      </c>
      <c r="B153" s="90" t="s">
        <v>405</v>
      </c>
      <c r="C153" s="90" t="s">
        <v>405</v>
      </c>
      <c r="D153" s="90"/>
      <c r="E153" s="192" t="s">
        <v>76</v>
      </c>
      <c r="F153" s="65">
        <v>3230</v>
      </c>
      <c r="G153" s="65">
        <v>0</v>
      </c>
      <c r="H153" s="68"/>
      <c r="I153" s="18"/>
      <c r="J153" s="27" t="s">
        <v>258</v>
      </c>
      <c r="K153" s="27" t="s">
        <v>406</v>
      </c>
      <c r="L153" s="27" t="s">
        <v>86</v>
      </c>
    </row>
    <row r="154" spans="1:12" customFormat="1">
      <c r="A154" s="18" t="s">
        <v>399</v>
      </c>
      <c r="B154" s="90" t="s">
        <v>407</v>
      </c>
      <c r="C154" s="90" t="s">
        <v>408</v>
      </c>
      <c r="D154" s="90"/>
      <c r="E154" s="192" t="s">
        <v>76</v>
      </c>
      <c r="F154" s="65">
        <v>2510</v>
      </c>
      <c r="G154" s="65">
        <v>0</v>
      </c>
      <c r="H154" s="68"/>
      <c r="I154" s="18"/>
      <c r="J154" s="27" t="s">
        <v>258</v>
      </c>
      <c r="K154" s="27" t="s">
        <v>409</v>
      </c>
      <c r="L154" s="27" t="s">
        <v>86</v>
      </c>
    </row>
    <row r="155" spans="1:12" customFormat="1">
      <c r="A155" s="18" t="s">
        <v>410</v>
      </c>
      <c r="B155" s="90" t="s">
        <v>411</v>
      </c>
      <c r="C155" s="90" t="s">
        <v>412</v>
      </c>
      <c r="D155" s="90"/>
      <c r="E155" s="192" t="s">
        <v>111</v>
      </c>
      <c r="F155" s="65">
        <v>2.5469301913402087</v>
      </c>
      <c r="G155" s="65">
        <v>0</v>
      </c>
      <c r="H155" s="193"/>
      <c r="I155" s="194"/>
      <c r="J155" s="27" t="s">
        <v>258</v>
      </c>
      <c r="K155" s="27" t="s">
        <v>413</v>
      </c>
      <c r="L155" s="27" t="s">
        <v>86</v>
      </c>
    </row>
    <row r="156" spans="1:12" ht="25.5">
      <c r="A156" s="5" t="s">
        <v>410</v>
      </c>
      <c r="B156" s="35" t="s">
        <v>414</v>
      </c>
      <c r="C156" s="35" t="s">
        <v>415</v>
      </c>
      <c r="D156" s="35"/>
      <c r="E156" s="20" t="s">
        <v>111</v>
      </c>
      <c r="F156" s="63">
        <v>5.7</v>
      </c>
      <c r="G156" s="63">
        <v>0</v>
      </c>
      <c r="H156" s="67"/>
      <c r="I156" s="29"/>
      <c r="J156" s="27" t="s">
        <v>258</v>
      </c>
      <c r="K156" s="16" t="s">
        <v>416</v>
      </c>
      <c r="L156" s="16" t="s">
        <v>86</v>
      </c>
    </row>
    <row r="157" spans="1:12">
      <c r="A157" s="5" t="s">
        <v>410</v>
      </c>
      <c r="B157" s="35" t="s">
        <v>417</v>
      </c>
      <c r="C157" s="90" t="s">
        <v>418</v>
      </c>
      <c r="D157" s="35"/>
      <c r="E157" s="20" t="s">
        <v>111</v>
      </c>
      <c r="F157" s="65">
        <v>2.3776359</v>
      </c>
      <c r="G157" s="63">
        <v>0</v>
      </c>
      <c r="H157" s="67"/>
      <c r="I157" s="29"/>
      <c r="J157" s="16" t="s">
        <v>84</v>
      </c>
      <c r="K157" s="16" t="s">
        <v>419</v>
      </c>
      <c r="L157" s="16" t="s">
        <v>86</v>
      </c>
    </row>
    <row r="158" spans="1:12">
      <c r="A158" s="5" t="s">
        <v>410</v>
      </c>
      <c r="B158" s="35" t="s">
        <v>417</v>
      </c>
      <c r="C158" s="90" t="s">
        <v>420</v>
      </c>
      <c r="D158" s="35"/>
      <c r="E158" s="20" t="s">
        <v>111</v>
      </c>
      <c r="F158" s="65">
        <v>3.5203840999999998</v>
      </c>
      <c r="G158" s="63">
        <v>0</v>
      </c>
      <c r="H158" s="67"/>
      <c r="I158" s="29"/>
      <c r="J158" s="16" t="s">
        <v>84</v>
      </c>
      <c r="K158" s="16" t="s">
        <v>421</v>
      </c>
      <c r="L158" s="16" t="s">
        <v>86</v>
      </c>
    </row>
    <row r="159" spans="1:12" customFormat="1">
      <c r="A159" s="18" t="s">
        <v>410</v>
      </c>
      <c r="B159" s="35" t="s">
        <v>417</v>
      </c>
      <c r="C159" s="90" t="s">
        <v>422</v>
      </c>
      <c r="D159" s="90"/>
      <c r="E159" s="192" t="s">
        <v>111</v>
      </c>
      <c r="F159" s="65">
        <v>9.14</v>
      </c>
      <c r="G159" s="65">
        <v>0</v>
      </c>
      <c r="H159" s="68"/>
      <c r="I159" s="18"/>
      <c r="J159" s="27" t="s">
        <v>258</v>
      </c>
      <c r="K159" s="27" t="s">
        <v>423</v>
      </c>
      <c r="L159" s="27" t="s">
        <v>86</v>
      </c>
    </row>
    <row r="160" spans="1:12" customFormat="1">
      <c r="A160" s="18" t="s">
        <v>410</v>
      </c>
      <c r="B160" s="35" t="s">
        <v>417</v>
      </c>
      <c r="C160" s="90" t="s">
        <v>424</v>
      </c>
      <c r="D160" s="90"/>
      <c r="E160" s="192" t="s">
        <v>111</v>
      </c>
      <c r="F160" s="65">
        <v>7.62</v>
      </c>
      <c r="G160" s="65">
        <v>0</v>
      </c>
      <c r="H160" s="68"/>
      <c r="I160" s="18"/>
      <c r="J160" s="27" t="s">
        <v>258</v>
      </c>
      <c r="K160" s="27" t="s">
        <v>424</v>
      </c>
      <c r="L160" s="27" t="s">
        <v>86</v>
      </c>
    </row>
    <row r="161" spans="1:12" customFormat="1">
      <c r="A161" s="18" t="s">
        <v>410</v>
      </c>
      <c r="B161" s="35" t="s">
        <v>417</v>
      </c>
      <c r="C161" s="90" t="s">
        <v>425</v>
      </c>
      <c r="D161" s="90"/>
      <c r="E161" s="192" t="s">
        <v>111</v>
      </c>
      <c r="F161" s="65">
        <v>2.54</v>
      </c>
      <c r="G161" s="65">
        <v>0</v>
      </c>
      <c r="H161" s="193"/>
      <c r="I161" s="194"/>
      <c r="J161" s="27" t="s">
        <v>258</v>
      </c>
      <c r="K161" s="27" t="s">
        <v>426</v>
      </c>
      <c r="L161" s="27" t="s">
        <v>86</v>
      </c>
    </row>
    <row r="162" spans="1:12">
      <c r="A162" s="5" t="s">
        <v>410</v>
      </c>
      <c r="B162" s="35" t="s">
        <v>417</v>
      </c>
      <c r="C162" s="90" t="s">
        <v>427</v>
      </c>
      <c r="D162" s="35"/>
      <c r="E162" s="20" t="s">
        <v>111</v>
      </c>
      <c r="F162" s="65">
        <v>2.6592555999999998</v>
      </c>
      <c r="G162" s="63">
        <v>0</v>
      </c>
      <c r="H162" s="66"/>
      <c r="I162" s="5"/>
      <c r="J162" s="16" t="s">
        <v>84</v>
      </c>
      <c r="K162" s="16" t="s">
        <v>428</v>
      </c>
      <c r="L162" s="16" t="s">
        <v>86</v>
      </c>
    </row>
    <row r="163" spans="1:12" customFormat="1">
      <c r="A163" s="18" t="s">
        <v>410</v>
      </c>
      <c r="B163" s="35" t="s">
        <v>417</v>
      </c>
      <c r="C163" s="90" t="s">
        <v>429</v>
      </c>
      <c r="D163" s="90"/>
      <c r="E163" s="192" t="s">
        <v>111</v>
      </c>
      <c r="F163" s="65">
        <v>3.29</v>
      </c>
      <c r="G163" s="65">
        <v>0</v>
      </c>
      <c r="H163" s="68"/>
      <c r="I163" s="18"/>
      <c r="J163" s="27" t="s">
        <v>258</v>
      </c>
      <c r="K163" s="27" t="s">
        <v>430</v>
      </c>
      <c r="L163" s="27" t="s">
        <v>86</v>
      </c>
    </row>
    <row r="164" spans="1:12" customFormat="1">
      <c r="A164" s="18" t="s">
        <v>410</v>
      </c>
      <c r="B164" s="35" t="s">
        <v>417</v>
      </c>
      <c r="C164" s="90" t="s">
        <v>431</v>
      </c>
      <c r="D164" s="90"/>
      <c r="E164" s="192" t="s">
        <v>111</v>
      </c>
      <c r="F164" s="65">
        <v>3.43</v>
      </c>
      <c r="G164" s="65">
        <v>0</v>
      </c>
      <c r="H164" s="68"/>
      <c r="I164" s="18"/>
      <c r="J164" s="27" t="s">
        <v>258</v>
      </c>
      <c r="K164" s="27" t="s">
        <v>432</v>
      </c>
      <c r="L164" s="27" t="s">
        <v>86</v>
      </c>
    </row>
    <row r="165" spans="1:12" customFormat="1">
      <c r="A165" s="18" t="s">
        <v>410</v>
      </c>
      <c r="B165" s="35" t="s">
        <v>417</v>
      </c>
      <c r="C165" s="90" t="s">
        <v>433</v>
      </c>
      <c r="D165" s="90"/>
      <c r="E165" s="192" t="s">
        <v>111</v>
      </c>
      <c r="F165" s="65">
        <v>4.84</v>
      </c>
      <c r="G165" s="65">
        <v>0</v>
      </c>
      <c r="H165" s="68"/>
      <c r="I165" s="18"/>
      <c r="J165" s="27" t="s">
        <v>258</v>
      </c>
      <c r="K165" s="27" t="s">
        <v>434</v>
      </c>
      <c r="L165" s="27" t="s">
        <v>86</v>
      </c>
    </row>
    <row r="166" spans="1:12" customFormat="1">
      <c r="A166" s="18" t="s">
        <v>410</v>
      </c>
      <c r="B166" s="35" t="s">
        <v>417</v>
      </c>
      <c r="C166" s="90" t="s">
        <v>435</v>
      </c>
      <c r="D166" s="90"/>
      <c r="E166" s="192" t="s">
        <v>111</v>
      </c>
      <c r="F166" s="65">
        <v>3.1</v>
      </c>
      <c r="G166" s="65">
        <v>0</v>
      </c>
      <c r="H166" s="68"/>
      <c r="I166" s="18"/>
      <c r="J166" s="27" t="s">
        <v>258</v>
      </c>
      <c r="K166" s="27" t="s">
        <v>435</v>
      </c>
      <c r="L166" s="27" t="s">
        <v>86</v>
      </c>
    </row>
    <row r="167" spans="1:12" ht="51">
      <c r="A167" s="5" t="s">
        <v>436</v>
      </c>
      <c r="B167" s="35" t="s">
        <v>437</v>
      </c>
      <c r="C167" t="s">
        <v>438</v>
      </c>
      <c r="D167" s="35" t="s">
        <v>439</v>
      </c>
      <c r="E167" s="19" t="s">
        <v>76</v>
      </c>
      <c r="F167" s="64">
        <v>2410</v>
      </c>
      <c r="G167" s="64">
        <v>0</v>
      </c>
      <c r="H167" s="66">
        <v>7.84</v>
      </c>
      <c r="I167" s="5" t="s">
        <v>78</v>
      </c>
      <c r="J167" s="16" t="s">
        <v>79</v>
      </c>
      <c r="K167" s="16" t="s">
        <v>440</v>
      </c>
      <c r="L167" s="16" t="s">
        <v>81</v>
      </c>
    </row>
    <row r="168" spans="1:12" ht="38.25">
      <c r="A168" s="5" t="s">
        <v>436</v>
      </c>
      <c r="B168" s="35" t="s">
        <v>437</v>
      </c>
      <c r="C168" s="91" t="s">
        <v>441</v>
      </c>
      <c r="D168" s="35" t="s">
        <v>159</v>
      </c>
      <c r="E168" s="20" t="s">
        <v>76</v>
      </c>
      <c r="F168" s="63">
        <v>3010</v>
      </c>
      <c r="G168" s="63">
        <v>0</v>
      </c>
      <c r="H168" s="66">
        <v>7.84</v>
      </c>
      <c r="I168" s="5" t="s">
        <v>78</v>
      </c>
      <c r="J168" s="16" t="s">
        <v>79</v>
      </c>
      <c r="K168" s="16" t="s">
        <v>442</v>
      </c>
      <c r="L168" s="16" t="s">
        <v>81</v>
      </c>
    </row>
    <row r="169" spans="1:12" ht="38.25">
      <c r="A169" s="5" t="s">
        <v>436</v>
      </c>
      <c r="B169" s="35" t="s">
        <v>437</v>
      </c>
      <c r="C169" s="91" t="s">
        <v>443</v>
      </c>
      <c r="D169" s="35" t="s">
        <v>159</v>
      </c>
      <c r="E169" s="19" t="s">
        <v>76</v>
      </c>
      <c r="F169" s="64">
        <v>3010</v>
      </c>
      <c r="G169" s="64">
        <v>0</v>
      </c>
      <c r="H169" s="66">
        <v>7.84</v>
      </c>
      <c r="I169" s="5" t="s">
        <v>78</v>
      </c>
      <c r="J169" s="16" t="s">
        <v>79</v>
      </c>
      <c r="K169" s="16" t="s">
        <v>444</v>
      </c>
      <c r="L169" s="16" t="s">
        <v>81</v>
      </c>
    </row>
    <row r="170" spans="1:12" ht="51">
      <c r="A170" s="5" t="s">
        <v>436</v>
      </c>
      <c r="B170" s="35" t="s">
        <v>445</v>
      </c>
      <c r="C170" s="91" t="s">
        <v>446</v>
      </c>
      <c r="D170" s="35" t="s">
        <v>447</v>
      </c>
      <c r="E170" s="19" t="s">
        <v>76</v>
      </c>
      <c r="F170" s="64">
        <v>2400</v>
      </c>
      <c r="G170" s="64">
        <v>0</v>
      </c>
      <c r="H170" s="66">
        <v>7.84</v>
      </c>
      <c r="I170" s="5" t="s">
        <v>78</v>
      </c>
      <c r="J170" s="16" t="s">
        <v>79</v>
      </c>
      <c r="K170" s="16" t="s">
        <v>448</v>
      </c>
      <c r="L170" s="16" t="s">
        <v>81</v>
      </c>
    </row>
    <row r="171" spans="1:12" ht="51">
      <c r="A171" s="5" t="s">
        <v>436</v>
      </c>
      <c r="B171" s="35" t="s">
        <v>445</v>
      </c>
      <c r="C171" s="91" t="s">
        <v>449</v>
      </c>
      <c r="D171" s="35" t="s">
        <v>450</v>
      </c>
      <c r="E171" s="19" t="s">
        <v>76</v>
      </c>
      <c r="F171" s="64">
        <v>2270</v>
      </c>
      <c r="G171" s="63">
        <v>0</v>
      </c>
      <c r="H171" s="66">
        <v>7.84</v>
      </c>
      <c r="I171" s="5" t="s">
        <v>78</v>
      </c>
      <c r="J171" s="16" t="s">
        <v>79</v>
      </c>
      <c r="K171" s="16" t="s">
        <v>451</v>
      </c>
      <c r="L171" s="16" t="s">
        <v>81</v>
      </c>
    </row>
    <row r="172" spans="1:12" ht="25.5">
      <c r="A172" s="5" t="s">
        <v>436</v>
      </c>
      <c r="B172" s="35" t="s">
        <v>452</v>
      </c>
      <c r="C172" s="91" t="s">
        <v>453</v>
      </c>
      <c r="D172" s="35" t="s">
        <v>283</v>
      </c>
      <c r="E172" s="19" t="s">
        <v>76</v>
      </c>
      <c r="F172" s="64">
        <v>1600</v>
      </c>
      <c r="G172" s="64">
        <v>0</v>
      </c>
      <c r="H172" s="66">
        <v>7.84</v>
      </c>
      <c r="I172" s="5" t="s">
        <v>78</v>
      </c>
      <c r="J172" s="16" t="s">
        <v>79</v>
      </c>
      <c r="K172" s="16" t="s">
        <v>453</v>
      </c>
      <c r="L172" s="16" t="s">
        <v>81</v>
      </c>
    </row>
    <row r="173" spans="1:12" customFormat="1" ht="17.25" customHeight="1">
      <c r="A173" s="18" t="s">
        <v>436</v>
      </c>
      <c r="B173" s="90" t="s">
        <v>454</v>
      </c>
      <c r="C173" s="90" t="s">
        <v>454</v>
      </c>
      <c r="D173" s="90"/>
      <c r="E173" s="81" t="s">
        <v>76</v>
      </c>
      <c r="F173" s="191">
        <v>2160</v>
      </c>
      <c r="G173" s="191">
        <v>0</v>
      </c>
      <c r="H173" s="193">
        <v>7.84</v>
      </c>
      <c r="I173" s="18" t="s">
        <v>78</v>
      </c>
      <c r="J173" s="27" t="s">
        <v>258</v>
      </c>
      <c r="K173" s="27" t="s">
        <v>455</v>
      </c>
      <c r="L173" s="27" t="s">
        <v>86</v>
      </c>
    </row>
    <row r="174" spans="1:12" ht="17.25" customHeight="1">
      <c r="A174" s="5" t="s">
        <v>456</v>
      </c>
      <c r="B174" s="35" t="s">
        <v>457</v>
      </c>
      <c r="C174" s="91" t="s">
        <v>458</v>
      </c>
      <c r="D174" s="35" t="s">
        <v>459</v>
      </c>
      <c r="E174" s="19" t="s">
        <v>76</v>
      </c>
      <c r="F174" s="64">
        <v>3510</v>
      </c>
      <c r="G174" s="64">
        <v>0</v>
      </c>
      <c r="H174" s="66">
        <v>7.84</v>
      </c>
      <c r="I174" s="5" t="s">
        <v>78</v>
      </c>
      <c r="J174" s="16" t="s">
        <v>79</v>
      </c>
      <c r="K174" s="16" t="s">
        <v>458</v>
      </c>
      <c r="L174" s="16" t="s">
        <v>81</v>
      </c>
    </row>
    <row r="175" spans="1:12" ht="38.25">
      <c r="A175" s="5" t="s">
        <v>460</v>
      </c>
      <c r="B175" s="35" t="s">
        <v>461</v>
      </c>
      <c r="C175" s="91" t="s">
        <v>462</v>
      </c>
      <c r="D175" s="35" t="s">
        <v>463</v>
      </c>
      <c r="E175" s="19" t="s">
        <v>94</v>
      </c>
      <c r="F175" s="64">
        <v>690</v>
      </c>
      <c r="G175" s="64">
        <v>1090</v>
      </c>
      <c r="H175" s="66">
        <v>674</v>
      </c>
      <c r="I175" s="5" t="s">
        <v>95</v>
      </c>
      <c r="J175" s="16" t="s">
        <v>79</v>
      </c>
      <c r="K175" s="16" t="s">
        <v>464</v>
      </c>
      <c r="L175" s="16" t="s">
        <v>81</v>
      </c>
    </row>
    <row r="176" spans="1:12" ht="38.25">
      <c r="A176" s="5" t="s">
        <v>460</v>
      </c>
      <c r="B176" s="35" t="s">
        <v>461</v>
      </c>
      <c r="C176" s="91" t="s">
        <v>465</v>
      </c>
      <c r="D176" s="35" t="s">
        <v>466</v>
      </c>
      <c r="E176" s="19" t="s">
        <v>94</v>
      </c>
      <c r="F176" s="64">
        <v>242</v>
      </c>
      <c r="G176" s="64">
        <v>823</v>
      </c>
      <c r="H176" s="66">
        <v>518</v>
      </c>
      <c r="I176" s="5" t="s">
        <v>95</v>
      </c>
      <c r="J176" s="16" t="s">
        <v>79</v>
      </c>
      <c r="K176" s="16" t="s">
        <v>467</v>
      </c>
      <c r="L176" s="16" t="s">
        <v>81</v>
      </c>
    </row>
    <row r="177" spans="1:12" ht="25.5">
      <c r="A177" s="5" t="s">
        <v>460</v>
      </c>
      <c r="B177" s="35" t="s">
        <v>461</v>
      </c>
      <c r="C177" s="91" t="s">
        <v>468</v>
      </c>
      <c r="D177" s="90" t="s">
        <v>469</v>
      </c>
      <c r="E177" s="19" t="s">
        <v>94</v>
      </c>
      <c r="F177" s="64">
        <v>298</v>
      </c>
      <c r="G177" s="64">
        <v>843</v>
      </c>
      <c r="H177" s="66">
        <v>507</v>
      </c>
      <c r="I177" s="5" t="s">
        <v>95</v>
      </c>
      <c r="J177" s="16" t="s">
        <v>79</v>
      </c>
      <c r="K177" s="16" t="s">
        <v>470</v>
      </c>
      <c r="L177" s="16" t="s">
        <v>81</v>
      </c>
    </row>
    <row r="178" spans="1:12" ht="17.25" customHeight="1">
      <c r="A178" s="5" t="s">
        <v>460</v>
      </c>
      <c r="B178" s="35" t="s">
        <v>461</v>
      </c>
      <c r="C178" s="91" t="s">
        <v>471</v>
      </c>
      <c r="D178" s="35" t="s">
        <v>472</v>
      </c>
      <c r="E178" s="19" t="s">
        <v>94</v>
      </c>
      <c r="F178" s="64">
        <v>194</v>
      </c>
      <c r="G178" s="64">
        <v>1020</v>
      </c>
      <c r="H178" s="66">
        <v>610</v>
      </c>
      <c r="I178" s="5" t="s">
        <v>95</v>
      </c>
      <c r="J178" s="16" t="s">
        <v>79</v>
      </c>
      <c r="K178" s="16" t="s">
        <v>473</v>
      </c>
      <c r="L178" s="16" t="s">
        <v>81</v>
      </c>
    </row>
    <row r="179" spans="1:12" ht="25.5">
      <c r="A179" s="5" t="s">
        <v>460</v>
      </c>
      <c r="B179" s="35" t="s">
        <v>461</v>
      </c>
      <c r="C179" s="91" t="s">
        <v>474</v>
      </c>
      <c r="D179" s="35" t="s">
        <v>475</v>
      </c>
      <c r="E179" s="19" t="s">
        <v>94</v>
      </c>
      <c r="F179" s="64">
        <v>650</v>
      </c>
      <c r="G179" s="64">
        <v>1140</v>
      </c>
      <c r="H179" s="66">
        <v>711</v>
      </c>
      <c r="I179" s="5" t="s">
        <v>95</v>
      </c>
      <c r="J179" s="16" t="s">
        <v>79</v>
      </c>
      <c r="K179" s="16" t="s">
        <v>474</v>
      </c>
      <c r="L179" s="16" t="s">
        <v>81</v>
      </c>
    </row>
    <row r="180" spans="1:12" ht="25.5">
      <c r="A180" s="5" t="s">
        <v>460</v>
      </c>
      <c r="B180" s="35" t="s">
        <v>461</v>
      </c>
      <c r="C180" s="91" t="s">
        <v>476</v>
      </c>
      <c r="D180" s="35" t="s">
        <v>477</v>
      </c>
      <c r="E180" s="19" t="s">
        <v>94</v>
      </c>
      <c r="F180" s="64">
        <v>498</v>
      </c>
      <c r="G180" s="64">
        <v>841</v>
      </c>
      <c r="H180" s="66">
        <v>509</v>
      </c>
      <c r="I180" s="5" t="s">
        <v>95</v>
      </c>
      <c r="J180" s="16" t="s">
        <v>79</v>
      </c>
      <c r="K180" s="16" t="s">
        <v>476</v>
      </c>
      <c r="L180" s="16" t="s">
        <v>81</v>
      </c>
    </row>
    <row r="181" spans="1:12" ht="38.25">
      <c r="A181" s="18" t="s">
        <v>460</v>
      </c>
      <c r="B181" s="35" t="s">
        <v>461</v>
      </c>
      <c r="C181" s="92" t="s">
        <v>478</v>
      </c>
      <c r="D181" s="35" t="s">
        <v>479</v>
      </c>
      <c r="E181" s="19" t="s">
        <v>94</v>
      </c>
      <c r="F181" s="64">
        <v>195</v>
      </c>
      <c r="G181" s="64">
        <v>848</v>
      </c>
      <c r="H181" s="66">
        <v>512</v>
      </c>
      <c r="I181" s="5" t="s">
        <v>95</v>
      </c>
      <c r="J181" s="16" t="s">
        <v>79</v>
      </c>
      <c r="K181" s="16" t="s">
        <v>480</v>
      </c>
      <c r="L181" s="16" t="s">
        <v>81</v>
      </c>
    </row>
    <row r="182" spans="1:12" ht="25.5">
      <c r="A182" s="5" t="s">
        <v>460</v>
      </c>
      <c r="B182" s="35" t="s">
        <v>481</v>
      </c>
      <c r="C182" s="91" t="s">
        <v>482</v>
      </c>
      <c r="D182" s="35" t="s">
        <v>483</v>
      </c>
      <c r="E182" s="19" t="s">
        <v>94</v>
      </c>
      <c r="F182" s="64">
        <v>347</v>
      </c>
      <c r="G182" s="63">
        <v>1170</v>
      </c>
      <c r="H182" s="67">
        <v>744</v>
      </c>
      <c r="I182" s="29" t="s">
        <v>95</v>
      </c>
      <c r="J182" s="16" t="s">
        <v>79</v>
      </c>
      <c r="K182" s="16" t="s">
        <v>484</v>
      </c>
      <c r="L182" s="16" t="s">
        <v>81</v>
      </c>
    </row>
    <row r="183" spans="1:12" ht="38.25">
      <c r="A183" s="5" t="s">
        <v>460</v>
      </c>
      <c r="B183" s="35" t="s">
        <v>481</v>
      </c>
      <c r="C183" s="91" t="s">
        <v>485</v>
      </c>
      <c r="D183" s="35" t="s">
        <v>200</v>
      </c>
      <c r="E183" s="19" t="s">
        <v>94</v>
      </c>
      <c r="F183" s="64">
        <v>188</v>
      </c>
      <c r="G183" s="64">
        <v>857</v>
      </c>
      <c r="H183" s="66">
        <v>514</v>
      </c>
      <c r="I183" s="5" t="s">
        <v>95</v>
      </c>
      <c r="J183" s="16" t="s">
        <v>79</v>
      </c>
      <c r="K183" s="16" t="s">
        <v>486</v>
      </c>
      <c r="L183" s="16" t="s">
        <v>81</v>
      </c>
    </row>
    <row r="184" spans="1:12" ht="25.5">
      <c r="A184" s="84" t="s">
        <v>460</v>
      </c>
      <c r="B184" s="99" t="s">
        <v>481</v>
      </c>
      <c r="C184" s="98" t="s">
        <v>487</v>
      </c>
      <c r="D184" s="99" t="s">
        <v>483</v>
      </c>
      <c r="E184" s="100" t="s">
        <v>94</v>
      </c>
      <c r="F184" s="101">
        <v>347</v>
      </c>
      <c r="G184" s="101">
        <v>1170</v>
      </c>
      <c r="H184" s="102">
        <v>744</v>
      </c>
      <c r="I184" s="30" t="s">
        <v>95</v>
      </c>
      <c r="J184" s="103" t="s">
        <v>79</v>
      </c>
      <c r="K184" s="16" t="s">
        <v>487</v>
      </c>
      <c r="L184" s="103" t="s">
        <v>81</v>
      </c>
    </row>
    <row r="185" spans="1:12" ht="28.35" customHeight="1">
      <c r="A185" s="1" t="s">
        <v>488</v>
      </c>
    </row>
    <row r="186" spans="1:12" ht="12.75" customHeight="1">
      <c r="A186" s="1" t="s">
        <v>489</v>
      </c>
    </row>
    <row r="187" spans="1:12" ht="12.75" customHeight="1">
      <c r="A187" s="1" t="s">
        <v>490</v>
      </c>
    </row>
  </sheetData>
  <sheetProtection formatColumns="0" formatRows="0"/>
  <sortState xmlns:xlrd2="http://schemas.microsoft.com/office/spreadsheetml/2017/richdata2" ref="A5:L184">
    <sortCondition ref="A6:A184"/>
    <sortCondition ref="B6:B184"/>
    <sortCondition ref="C6:C184"/>
  </sortState>
  <customSheetViews>
    <customSheetView guid="{99A28103-7007-418B-9D7F-D2D3CBFA05ED}" showAutoFilter="1" hiddenColumns="1">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autoFilter ref="A7:N208" xr:uid="{EFA2136A-F2F5-40DD-B0BB-2851D04DC9EC}"/>
    </customSheetView>
  </customSheetViews>
  <mergeCells count="1">
    <mergeCell ref="A3:E3"/>
  </mergeCells>
  <phoneticPr fontId="19" type="noConversion"/>
  <pageMargins left="0.7" right="0.7" top="0.75" bottom="0.75" header="0.3" footer="0.3"/>
  <pageSetup paperSize="9" orientation="portrait" horizontalDpi="1200" verticalDpi="1200" r:id="rId2"/>
  <headerFooter>
    <oddHeader>&amp;C&amp;"Aptos"&amp;14&amp;KFF0000 OFFICIAL&amp;1#_x000D_</oddHeader>
    <oddFooter>&amp;C_x000D_&amp;1#&amp;"Aptos"&amp;14&amp;KFF0000 OFFICIAL</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C9AF-CEF8-4165-BF00-74E0413CF9F8}">
  <sheetPr>
    <tabColor theme="4" tint="9.9978637043366805E-2"/>
  </sheetPr>
  <dimension ref="A1:D16"/>
  <sheetViews>
    <sheetView workbookViewId="0"/>
  </sheetViews>
  <sheetFormatPr defaultColWidth="9" defaultRowHeight="12.75"/>
  <cols>
    <col min="1" max="1" width="22.7109375" style="1" customWidth="1"/>
    <col min="2" max="2" width="15.28515625" style="1" customWidth="1"/>
    <col min="3" max="3" width="32.28515625" style="1" customWidth="1"/>
    <col min="4" max="4" width="91.28515625" style="1" customWidth="1"/>
    <col min="5" max="16384" width="9" style="1"/>
  </cols>
  <sheetData>
    <row r="1" spans="1:4" ht="20.25" thickBot="1">
      <c r="A1" s="130" t="s">
        <v>491</v>
      </c>
      <c r="B1" s="130"/>
      <c r="C1" s="130"/>
    </row>
    <row r="2" spans="1:4" ht="13.5" thickTop="1">
      <c r="A2" s="1" t="s">
        <v>492</v>
      </c>
    </row>
    <row r="3" spans="1:4" ht="36" customHeight="1" thickBot="1">
      <c r="A3" s="350" t="s">
        <v>61</v>
      </c>
      <c r="B3" s="351"/>
      <c r="C3" s="351"/>
    </row>
    <row r="4" spans="1:4" ht="117" customHeight="1" thickTop="1">
      <c r="A4" s="355" t="s">
        <v>493</v>
      </c>
      <c r="B4" s="355"/>
      <c r="C4" s="355"/>
      <c r="D4" s="355"/>
    </row>
    <row r="5" spans="1:4" ht="34.700000000000003" customHeight="1">
      <c r="A5" s="10" t="s">
        <v>494</v>
      </c>
    </row>
    <row r="6" spans="1:4" ht="14.25">
      <c r="A6" s="258" t="s">
        <v>495</v>
      </c>
      <c r="B6" s="259" t="s">
        <v>496</v>
      </c>
      <c r="C6" s="259" t="s">
        <v>67</v>
      </c>
      <c r="D6" s="260" t="s">
        <v>497</v>
      </c>
    </row>
    <row r="7" spans="1:4" ht="15.75">
      <c r="A7" s="29" t="s">
        <v>498</v>
      </c>
      <c r="B7" s="257">
        <v>9.8353834000000001E-2</v>
      </c>
      <c r="C7" s="29" t="s">
        <v>499</v>
      </c>
      <c r="D7" s="29" t="s">
        <v>500</v>
      </c>
    </row>
    <row r="8" spans="1:4" ht="15.75">
      <c r="A8" s="5" t="s">
        <v>501</v>
      </c>
      <c r="B8" s="39">
        <f>0.00011357037*1000</f>
        <v>0.11357037</v>
      </c>
      <c r="C8" s="5" t="s">
        <v>502</v>
      </c>
      <c r="D8" s="5" t="s">
        <v>503</v>
      </c>
    </row>
    <row r="9" spans="1:4" ht="15.75">
      <c r="A9" s="5" t="s">
        <v>504</v>
      </c>
      <c r="B9" s="39">
        <f>0.00016889755*1000</f>
        <v>0.16889754999999998</v>
      </c>
      <c r="C9" s="5" t="s">
        <v>502</v>
      </c>
      <c r="D9" s="43" t="s">
        <v>505</v>
      </c>
    </row>
    <row r="10" spans="1:4" ht="15.75">
      <c r="A10" s="5" t="s">
        <v>506</v>
      </c>
      <c r="B10" s="52">
        <f>0.0022271868*1000</f>
        <v>2.2271868000000001</v>
      </c>
      <c r="C10" s="5" t="s">
        <v>502</v>
      </c>
      <c r="D10" s="5" t="s">
        <v>507</v>
      </c>
    </row>
    <row r="11" spans="1:4" ht="15.75">
      <c r="A11" s="5" t="s">
        <v>508</v>
      </c>
      <c r="B11" s="39">
        <f>0.00036511717*1000</f>
        <v>0.36511716999999999</v>
      </c>
      <c r="C11" s="5" t="s">
        <v>502</v>
      </c>
      <c r="D11" s="5" t="s">
        <v>509</v>
      </c>
    </row>
    <row r="12" spans="1:4" ht="15.75">
      <c r="A12" s="5" t="s">
        <v>510</v>
      </c>
      <c r="B12" s="89">
        <f>0.000036390766*1000</f>
        <v>3.6390765999999998E-2</v>
      </c>
      <c r="C12" s="5" t="s">
        <v>502</v>
      </c>
      <c r="D12" s="5" t="s">
        <v>511</v>
      </c>
    </row>
    <row r="13" spans="1:4" ht="15.75">
      <c r="A13" s="30" t="s">
        <v>512</v>
      </c>
      <c r="B13" s="154">
        <f>0.00001321*1000</f>
        <v>1.3210000000000001E-2</v>
      </c>
      <c r="C13" s="5" t="s">
        <v>502</v>
      </c>
      <c r="D13" s="30" t="s">
        <v>513</v>
      </c>
    </row>
    <row r="15" spans="1:4">
      <c r="A15" s="1" t="s">
        <v>488</v>
      </c>
    </row>
    <row r="16" spans="1:4">
      <c r="A16" s="1" t="s">
        <v>514</v>
      </c>
    </row>
  </sheetData>
  <sheetProtection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1">
    <mergeCell ref="A4:D4"/>
  </mergeCells>
  <pageMargins left="0.7" right="0.7" top="0.75" bottom="0.75" header="0.3" footer="0.3"/>
  <headerFooter>
    <oddHeader>&amp;C&amp;"Aptos"&amp;14&amp;KFF0000 OFFICIAL&amp;1#_x000D_</oddHeader>
    <oddFooter>&amp;C_x000D_&amp;1#&amp;"Aptos"&amp;14&amp;KFF0000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98BEA-CE7F-43AE-8AEF-6F3BEEF09DCD}">
  <sheetPr>
    <tabColor theme="4" tint="9.9978637043366805E-2"/>
  </sheetPr>
  <dimension ref="A1:AV124"/>
  <sheetViews>
    <sheetView zoomScaleNormal="100" workbookViewId="0"/>
  </sheetViews>
  <sheetFormatPr defaultColWidth="9" defaultRowHeight="12.75"/>
  <cols>
    <col min="1" max="1" width="30.42578125" style="1" customWidth="1"/>
    <col min="2" max="2" width="37.42578125" style="1" customWidth="1"/>
    <col min="3" max="3" width="32.28515625" style="1" customWidth="1"/>
    <col min="4" max="4" width="24" style="1" customWidth="1"/>
    <col min="5" max="5" width="51.7109375" style="1" customWidth="1"/>
    <col min="6" max="16384" width="9" style="1"/>
  </cols>
  <sheetData>
    <row r="1" spans="1:48" ht="20.25" thickBot="1">
      <c r="A1" s="130" t="s">
        <v>515</v>
      </c>
      <c r="B1" s="130"/>
    </row>
    <row r="2" spans="1:48" s="7" customFormat="1" ht="40.700000000000003" customHeight="1" thickTop="1" thickBot="1">
      <c r="A2" s="131" t="s">
        <v>61</v>
      </c>
      <c r="B2" s="131"/>
      <c r="C2" s="131"/>
      <c r="D2" s="131"/>
    </row>
    <row r="3" spans="1:48" ht="90" customHeight="1" thickTop="1">
      <c r="A3" s="356" t="s">
        <v>516</v>
      </c>
      <c r="B3" s="356"/>
      <c r="C3" s="356"/>
      <c r="D3" s="356"/>
      <c r="E3" s="8"/>
      <c r="F3" s="8"/>
      <c r="G3" s="8"/>
      <c r="H3" s="6"/>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ht="24.6" customHeight="1">
      <c r="A4" s="357" t="s">
        <v>517</v>
      </c>
      <c r="B4" s="357"/>
      <c r="C4" s="357"/>
      <c r="D4" s="357"/>
      <c r="E4" s="8"/>
      <c r="F4" s="8"/>
      <c r="G4" s="8"/>
      <c r="H4" s="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row>
    <row r="5" spans="1:48" ht="175.35" customHeight="1">
      <c r="A5" s="356" t="s">
        <v>518</v>
      </c>
      <c r="B5" s="356"/>
      <c r="C5" s="356"/>
      <c r="D5" s="356"/>
      <c r="E5" s="8"/>
      <c r="F5" s="8"/>
      <c r="G5" s="8"/>
      <c r="H5" s="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row>
    <row r="6" spans="1:48">
      <c r="A6" s="10" t="s">
        <v>519</v>
      </c>
    </row>
    <row r="7" spans="1:48">
      <c r="A7" s="258" t="s">
        <v>520</v>
      </c>
      <c r="B7" s="259" t="s">
        <v>521</v>
      </c>
      <c r="C7" s="264" t="s">
        <v>522</v>
      </c>
      <c r="D7" s="259" t="s">
        <v>67</v>
      </c>
      <c r="E7" s="265" t="s">
        <v>44</v>
      </c>
    </row>
    <row r="8" spans="1:48" ht="27">
      <c r="A8" s="261" t="s">
        <v>523</v>
      </c>
      <c r="B8" s="261" t="s">
        <v>524</v>
      </c>
      <c r="C8" s="262">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3377.5</v>
      </c>
      <c r="D8" s="261" t="s">
        <v>525</v>
      </c>
      <c r="E8" s="263" t="s">
        <v>526</v>
      </c>
    </row>
    <row r="9" spans="1:48" ht="27">
      <c r="A9" s="33" t="s">
        <v>523</v>
      </c>
      <c r="B9" s="33" t="s">
        <v>527</v>
      </c>
      <c r="C9"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2076.56</v>
      </c>
      <c r="D9" s="33" t="s">
        <v>525</v>
      </c>
      <c r="E9" s="35" t="s">
        <v>526</v>
      </c>
    </row>
    <row r="10" spans="1:48" ht="27">
      <c r="A10" s="33" t="s">
        <v>523</v>
      </c>
      <c r="B10" s="33" t="s">
        <v>528</v>
      </c>
      <c r="C10"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834.19999999999993</v>
      </c>
      <c r="D10" s="33" t="s">
        <v>525</v>
      </c>
      <c r="E10" s="35" t="s">
        <v>526</v>
      </c>
    </row>
    <row r="11" spans="1:48" ht="27">
      <c r="A11" s="33" t="s">
        <v>523</v>
      </c>
      <c r="B11" s="33" t="s">
        <v>529</v>
      </c>
      <c r="C11"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2907.0000000000005</v>
      </c>
      <c r="D11" s="33" t="s">
        <v>525</v>
      </c>
      <c r="E11" s="35" t="s">
        <v>526</v>
      </c>
    </row>
    <row r="12" spans="1:48" ht="28.5">
      <c r="A12" s="33" t="s">
        <v>523</v>
      </c>
      <c r="B12" s="33" t="s">
        <v>530</v>
      </c>
      <c r="C12"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1142.9100800000001</v>
      </c>
      <c r="D12" s="33" t="s">
        <v>525</v>
      </c>
      <c r="E12" s="125" t="s">
        <v>531</v>
      </c>
    </row>
    <row r="13" spans="1:48" ht="28.5">
      <c r="A13" s="33" t="s">
        <v>523</v>
      </c>
      <c r="B13" s="33" t="s">
        <v>532</v>
      </c>
      <c r="C13"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927.9296165905256</v>
      </c>
      <c r="D13" s="33" t="s">
        <v>525</v>
      </c>
      <c r="E13" s="125" t="s">
        <v>533</v>
      </c>
    </row>
    <row r="14" spans="1:48" ht="28.5">
      <c r="A14" s="33" t="s">
        <v>523</v>
      </c>
      <c r="B14" s="33" t="s">
        <v>534</v>
      </c>
      <c r="C14"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1895.7382469243453</v>
      </c>
      <c r="D14" s="33" t="s">
        <v>525</v>
      </c>
      <c r="E14" s="125" t="s">
        <v>533</v>
      </c>
    </row>
    <row r="15" spans="1:48" ht="15.75">
      <c r="A15" s="33" t="s">
        <v>523</v>
      </c>
      <c r="B15" s="33" t="s">
        <v>535</v>
      </c>
      <c r="C15"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2695.4457344000002</v>
      </c>
      <c r="D15" s="33" t="s">
        <v>525</v>
      </c>
      <c r="E15" s="30" t="s">
        <v>536</v>
      </c>
    </row>
    <row r="16" spans="1:48" ht="15.75">
      <c r="A16" s="33" t="s">
        <v>523</v>
      </c>
      <c r="B16" s="33" t="s">
        <v>537</v>
      </c>
      <c r="C16"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3243.4920480882602</v>
      </c>
      <c r="D16" s="33" t="s">
        <v>525</v>
      </c>
      <c r="E16" s="30" t="s">
        <v>536</v>
      </c>
    </row>
    <row r="17" spans="1:5" ht="15.75">
      <c r="A17" s="33" t="s">
        <v>523</v>
      </c>
      <c r="B17" s="33" t="s">
        <v>538</v>
      </c>
      <c r="C17" s="93">
        <f>_xlfn.XLOOKUP(Table721[[#This Row],[Energy or Fuel combusted]],tbl_EC_stationary_fuels[Input/activity],tbl_EC_stationary_fuels[Quantity])*(_xlfn.XLOOKUP(Table721[[#This Row],[Energy or Fuel combusted]],tbl_EF_stationary_fuels[Input/activity],tbl_EF_stationary_fuels[Scope 1 Emissions Factore])+_xlfn.XLOOKUP(Table721[[#This Row],[Energy or Fuel combusted]],tbl_EF_stationary_fuels[Input/activity],tbl_EF_stationary_fuels[Scope 3 Emissions Factor]))</f>
        <v>2848.7499393475259</v>
      </c>
      <c r="D17" s="33" t="s">
        <v>525</v>
      </c>
      <c r="E17" s="30" t="s">
        <v>536</v>
      </c>
    </row>
    <row r="18" spans="1:5" ht="27">
      <c r="A18" s="33" t="s">
        <v>539</v>
      </c>
      <c r="B18" s="33" t="s">
        <v>540</v>
      </c>
      <c r="C18"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2900.8440000000005</v>
      </c>
      <c r="D18" s="33" t="s">
        <v>525</v>
      </c>
      <c r="E18" s="35" t="s">
        <v>541</v>
      </c>
    </row>
    <row r="19" spans="1:5" ht="27">
      <c r="A19" s="33" t="s">
        <v>539</v>
      </c>
      <c r="B19" s="33" t="s">
        <v>542</v>
      </c>
      <c r="C19"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3385.6059999999998</v>
      </c>
      <c r="D19" s="33" t="s">
        <v>525</v>
      </c>
      <c r="E19" s="35" t="s">
        <v>541</v>
      </c>
    </row>
    <row r="20" spans="1:5" ht="28.5">
      <c r="A20" s="33" t="s">
        <v>539</v>
      </c>
      <c r="B20" s="33" t="s">
        <v>530</v>
      </c>
      <c r="C20"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1145.7180799999999</v>
      </c>
      <c r="D20" s="33" t="s">
        <v>525</v>
      </c>
      <c r="E20" s="125" t="s">
        <v>543</v>
      </c>
    </row>
    <row r="21" spans="1:5" ht="28.5">
      <c r="A21" s="33" t="s">
        <v>539</v>
      </c>
      <c r="B21" s="33" t="s">
        <v>532</v>
      </c>
      <c r="C21"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1004.7416165905256</v>
      </c>
      <c r="D21" s="33" t="s">
        <v>525</v>
      </c>
      <c r="E21" s="125" t="s">
        <v>544</v>
      </c>
    </row>
    <row r="22" spans="1:5" ht="28.5">
      <c r="A22" s="33" t="s">
        <v>539</v>
      </c>
      <c r="B22" s="33" t="s">
        <v>534</v>
      </c>
      <c r="C22"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1903.8442469243453</v>
      </c>
      <c r="D22" s="33" t="s">
        <v>525</v>
      </c>
      <c r="E22" s="125" t="s">
        <v>544</v>
      </c>
    </row>
    <row r="23" spans="1:5" ht="15.75">
      <c r="A23" s="33" t="s">
        <v>539</v>
      </c>
      <c r="B23" s="33" t="s">
        <v>535</v>
      </c>
      <c r="C23"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2690.4777344000004</v>
      </c>
      <c r="D23" s="33" t="s">
        <v>525</v>
      </c>
      <c r="E23" s="30" t="s">
        <v>536</v>
      </c>
    </row>
    <row r="24" spans="1:5" ht="15.75">
      <c r="A24" s="33" t="s">
        <v>539</v>
      </c>
      <c r="B24" s="33" t="s">
        <v>537</v>
      </c>
      <c r="C24"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3255.4152480882603</v>
      </c>
      <c r="D24" s="33" t="s">
        <v>525</v>
      </c>
      <c r="E24" s="30" t="s">
        <v>536</v>
      </c>
    </row>
    <row r="25" spans="1:5" ht="15.75">
      <c r="A25" s="33" t="s">
        <v>539</v>
      </c>
      <c r="B25" s="33" t="s">
        <v>538</v>
      </c>
      <c r="C25" s="93">
        <f>_xlfn.XLOOKUP(Table721[[#This Row],[Energy or Fuel combusted]],tbl_EC_transport_fuels[Input/activity],tbl_EC_transport_fuels[Quantity])*(_xlfn.XLOOKUP(Table721[[#This Row],[Energy or Fuel combusted]],tbl_EF_transport_fuels[Input/activity],tbl_EF_transport_fuels[Scope 1 Emissions Factore])+_xlfn.XLOOKUP(Table721[[#This Row],[Energy or Fuel combusted]],tbl_EF_transport_fuels[Input/activity],tbl_EF_transport_fuels[Scope 3 Emissions Factor]))</f>
        <v>2871.8835393475256</v>
      </c>
      <c r="D25" s="33" t="s">
        <v>525</v>
      </c>
      <c r="E25" s="30" t="s">
        <v>536</v>
      </c>
    </row>
    <row r="26" spans="1:5" ht="27">
      <c r="A26" s="33" t="s">
        <v>545</v>
      </c>
      <c r="B26" s="33" t="s">
        <v>546</v>
      </c>
      <c r="C26"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1834.25</v>
      </c>
      <c r="D26" s="33" t="s">
        <v>525</v>
      </c>
      <c r="E26" s="35" t="s">
        <v>541</v>
      </c>
    </row>
    <row r="27" spans="1:5" ht="27">
      <c r="A27" s="33" t="s">
        <v>545</v>
      </c>
      <c r="B27" s="33" t="s">
        <v>547</v>
      </c>
      <c r="C27"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3384.0620000000004</v>
      </c>
      <c r="D27" s="33" t="s">
        <v>525</v>
      </c>
      <c r="E27" s="35" t="s">
        <v>541</v>
      </c>
    </row>
    <row r="28" spans="1:5" ht="27">
      <c r="A28" s="33" t="s">
        <v>545</v>
      </c>
      <c r="B28" s="33" t="s">
        <v>548</v>
      </c>
      <c r="C28"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3385.2200000000003</v>
      </c>
      <c r="D28" s="33" t="s">
        <v>525</v>
      </c>
      <c r="E28" s="35" t="s">
        <v>541</v>
      </c>
    </row>
    <row r="29" spans="1:5" ht="27">
      <c r="A29" s="106" t="s">
        <v>545</v>
      </c>
      <c r="B29" s="106" t="s">
        <v>549</v>
      </c>
      <c r="C29"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3389.08</v>
      </c>
      <c r="D29" s="33" t="s">
        <v>525</v>
      </c>
      <c r="E29" s="35" t="s">
        <v>541</v>
      </c>
    </row>
    <row r="30" spans="1:5" ht="28.5">
      <c r="A30" s="106" t="s">
        <v>545</v>
      </c>
      <c r="B30" s="33" t="s">
        <v>550</v>
      </c>
      <c r="C30"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1902.98</v>
      </c>
      <c r="D30" s="33" t="s">
        <v>525</v>
      </c>
      <c r="E30" s="125" t="s">
        <v>544</v>
      </c>
    </row>
    <row r="31" spans="1:5" ht="28.5">
      <c r="A31" s="106" t="s">
        <v>545</v>
      </c>
      <c r="B31" s="33" t="s">
        <v>551</v>
      </c>
      <c r="C31"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1904.1379999999999</v>
      </c>
      <c r="D31" s="33" t="s">
        <v>525</v>
      </c>
      <c r="E31" s="125" t="s">
        <v>544</v>
      </c>
    </row>
    <row r="32" spans="1:5" ht="28.5">
      <c r="A32" s="106" t="s">
        <v>545</v>
      </c>
      <c r="B32" s="106" t="s">
        <v>552</v>
      </c>
      <c r="C32" s="93">
        <f>_xlfn.XLOOKUP(Table721[[#This Row],[Energy or Fuel combusted]],tbl_EC_heavy_vehicles[Input/activity],tbl_EC_heavy_vehicles[Quantity])*(_xlfn.XLOOKUP(Table721[[#This Row],[Energy or Fuel combusted]],tbl_EF_heavy_vehicles[Input/activity],tbl_EF_heavy_vehicles[Scope 1 Emissions Factore])+_xlfn.XLOOKUP(Table721[[#This Row],[Energy or Fuel combusted]],tbl_EF_heavy_vehicles[Input/activity],tbl_EF_heavy_vehicles[Scope 3 Emissions Factor]))</f>
        <v>1907.998</v>
      </c>
      <c r="D32" s="33" t="s">
        <v>525</v>
      </c>
      <c r="E32" s="125" t="s">
        <v>544</v>
      </c>
    </row>
    <row r="35" spans="1:4" ht="20.25" thickBot="1">
      <c r="A35" s="130" t="s">
        <v>553</v>
      </c>
      <c r="B35" s="130"/>
    </row>
    <row r="36" spans="1:4" ht="29.1" customHeight="1" thickTop="1" thickBot="1">
      <c r="A36" s="131" t="s">
        <v>61</v>
      </c>
      <c r="B36" s="131"/>
      <c r="C36" s="131"/>
      <c r="D36" s="131"/>
    </row>
    <row r="37" spans="1:4" ht="52.5" customHeight="1" thickTop="1">
      <c r="A37" s="358" t="s">
        <v>554</v>
      </c>
      <c r="B37" s="358"/>
      <c r="C37" s="358"/>
      <c r="D37" s="358"/>
    </row>
    <row r="38" spans="1:4" ht="15">
      <c r="A38" s="9" t="s">
        <v>517</v>
      </c>
    </row>
    <row r="39" spans="1:4">
      <c r="A39" s="40" t="s">
        <v>555</v>
      </c>
      <c r="B39" s="40"/>
    </row>
    <row r="40" spans="1:4">
      <c r="A40" s="40"/>
      <c r="B40" s="40"/>
    </row>
    <row r="41" spans="1:4">
      <c r="A41" s="36" t="s">
        <v>556</v>
      </c>
    </row>
    <row r="42" spans="1:4">
      <c r="A42" s="37" t="s">
        <v>557</v>
      </c>
      <c r="B42" s="217" t="s">
        <v>496</v>
      </c>
      <c r="C42" s="37" t="s">
        <v>67</v>
      </c>
      <c r="D42" s="218" t="s">
        <v>44</v>
      </c>
    </row>
    <row r="43" spans="1:4" ht="38.25">
      <c r="A43" s="35" t="s">
        <v>558</v>
      </c>
      <c r="B43" s="5">
        <v>38.799999999999997</v>
      </c>
      <c r="C43" s="5" t="s">
        <v>559</v>
      </c>
      <c r="D43" s="5" t="s">
        <v>560</v>
      </c>
    </row>
    <row r="44" spans="1:4" ht="14.25">
      <c r="A44" s="5" t="s">
        <v>561</v>
      </c>
      <c r="B44" s="5">
        <v>39.700000000000003</v>
      </c>
      <c r="C44" s="5" t="s">
        <v>559</v>
      </c>
      <c r="D44" s="5" t="s">
        <v>560</v>
      </c>
    </row>
    <row r="45" spans="1:4" ht="14.25">
      <c r="A45" s="5" t="s">
        <v>524</v>
      </c>
      <c r="B45" s="5">
        <v>38.6</v>
      </c>
      <c r="C45" s="5" t="s">
        <v>559</v>
      </c>
      <c r="D45" s="5" t="s">
        <v>560</v>
      </c>
    </row>
    <row r="46" spans="1:4" ht="14.25">
      <c r="A46" s="5" t="s">
        <v>527</v>
      </c>
      <c r="B46" s="5">
        <v>25.7</v>
      </c>
      <c r="C46" s="5" t="s">
        <v>559</v>
      </c>
      <c r="D46" s="5" t="s">
        <v>560</v>
      </c>
    </row>
    <row r="47" spans="1:4" ht="14.25">
      <c r="A47" s="5" t="s">
        <v>528</v>
      </c>
      <c r="B47" s="5">
        <v>38.799999999999997</v>
      </c>
      <c r="C47" s="5" t="s">
        <v>559</v>
      </c>
      <c r="D47" s="5" t="s">
        <v>560</v>
      </c>
    </row>
    <row r="48" spans="1:4" ht="14.25">
      <c r="A48" s="5" t="s">
        <v>529</v>
      </c>
      <c r="B48" s="5">
        <v>34.200000000000003</v>
      </c>
      <c r="C48" s="5" t="s">
        <v>559</v>
      </c>
      <c r="D48" s="5" t="s">
        <v>560</v>
      </c>
    </row>
    <row r="49" spans="1:7" ht="14.25">
      <c r="A49" s="5" t="s">
        <v>530</v>
      </c>
      <c r="B49" s="5">
        <v>23.4</v>
      </c>
      <c r="C49" s="5" t="s">
        <v>559</v>
      </c>
      <c r="D49" s="5" t="s">
        <v>560</v>
      </c>
    </row>
    <row r="50" spans="1:7" ht="14.25">
      <c r="A50" s="30" t="s">
        <v>532</v>
      </c>
      <c r="B50" s="30">
        <v>34.6</v>
      </c>
      <c r="C50" s="5" t="s">
        <v>559</v>
      </c>
      <c r="D50" s="5" t="s">
        <v>560</v>
      </c>
      <c r="G50" s="156"/>
    </row>
    <row r="51" spans="1:7" ht="14.25">
      <c r="A51" s="30" t="s">
        <v>534</v>
      </c>
      <c r="B51" s="30">
        <v>38.6</v>
      </c>
      <c r="C51" s="5" t="s">
        <v>559</v>
      </c>
      <c r="D51" s="5" t="s">
        <v>560</v>
      </c>
    </row>
    <row r="52" spans="1:7">
      <c r="A52" s="33" t="s">
        <v>535</v>
      </c>
      <c r="B52" s="93">
        <f>0.9*B48+0.1*B49</f>
        <v>33.120000000000005</v>
      </c>
      <c r="C52" s="5" t="s">
        <v>559</v>
      </c>
      <c r="D52" s="30" t="s">
        <v>536</v>
      </c>
    </row>
    <row r="53" spans="1:7">
      <c r="A53" s="33" t="s">
        <v>537</v>
      </c>
      <c r="B53" s="93">
        <f>0.95*B45+0.05*B50</f>
        <v>38.4</v>
      </c>
      <c r="C53" s="5" t="s">
        <v>559</v>
      </c>
      <c r="D53" s="30" t="s">
        <v>536</v>
      </c>
    </row>
    <row r="54" spans="1:7">
      <c r="A54" s="106" t="s">
        <v>538</v>
      </c>
      <c r="B54" s="93">
        <f>0.8*B45+0.2*B50</f>
        <v>37.800000000000004</v>
      </c>
      <c r="C54" s="5" t="s">
        <v>559</v>
      </c>
      <c r="D54" s="30" t="s">
        <v>536</v>
      </c>
    </row>
    <row r="55" spans="1:7" ht="14.25">
      <c r="A55" s="106" t="s">
        <v>562</v>
      </c>
      <c r="B55" s="195">
        <v>3.9300000000000002E-2</v>
      </c>
      <c r="C55" s="30" t="s">
        <v>563</v>
      </c>
      <c r="D55" s="5" t="s">
        <v>560</v>
      </c>
    </row>
    <row r="56" spans="1:7">
      <c r="A56" s="157"/>
      <c r="B56" s="158"/>
    </row>
    <row r="57" spans="1:7">
      <c r="A57" s="36" t="s">
        <v>564</v>
      </c>
      <c r="B57" s="158"/>
    </row>
    <row r="58" spans="1:7" ht="14.25">
      <c r="A58" s="37" t="s">
        <v>557</v>
      </c>
      <c r="B58" s="218" t="s">
        <v>565</v>
      </c>
      <c r="C58" s="217" t="s">
        <v>566</v>
      </c>
      <c r="D58" s="217" t="s">
        <v>67</v>
      </c>
      <c r="E58" s="37" t="s">
        <v>44</v>
      </c>
    </row>
    <row r="59" spans="1:7" ht="38.25">
      <c r="A59" s="35" t="s">
        <v>558</v>
      </c>
      <c r="B59" s="5">
        <v>13.9</v>
      </c>
      <c r="C59" s="30">
        <v>18</v>
      </c>
      <c r="D59" s="5" t="s">
        <v>567</v>
      </c>
      <c r="E59" s="160" t="s">
        <v>568</v>
      </c>
    </row>
    <row r="60" spans="1:7" ht="14.25">
      <c r="A60" s="5" t="s">
        <v>561</v>
      </c>
      <c r="B60" s="5">
        <v>73.599999999999994</v>
      </c>
      <c r="C60" s="30">
        <v>18</v>
      </c>
      <c r="D60" s="5" t="s">
        <v>567</v>
      </c>
      <c r="E60" s="160" t="s">
        <v>568</v>
      </c>
    </row>
    <row r="61" spans="1:7" ht="14.25">
      <c r="A61" s="5" t="s">
        <v>524</v>
      </c>
      <c r="B61" s="5">
        <v>70.2</v>
      </c>
      <c r="C61" s="30">
        <v>17.3</v>
      </c>
      <c r="D61" s="5" t="s">
        <v>567</v>
      </c>
      <c r="E61" s="160" t="s">
        <v>568</v>
      </c>
    </row>
    <row r="62" spans="1:7" ht="14.25">
      <c r="A62" s="5" t="s">
        <v>527</v>
      </c>
      <c r="B62" s="5">
        <v>60.6</v>
      </c>
      <c r="C62" s="30">
        <v>20.2</v>
      </c>
      <c r="D62" s="5" t="s">
        <v>567</v>
      </c>
      <c r="E62" s="160" t="s">
        <v>568</v>
      </c>
    </row>
    <row r="63" spans="1:7" ht="14.25">
      <c r="A63" s="5" t="s">
        <v>528</v>
      </c>
      <c r="B63" s="5">
        <v>3.5</v>
      </c>
      <c r="C63" s="30">
        <v>18</v>
      </c>
      <c r="D63" s="5" t="s">
        <v>567</v>
      </c>
      <c r="E63" s="160" t="s">
        <v>568</v>
      </c>
    </row>
    <row r="64" spans="1:7" ht="14.25">
      <c r="A64" s="5" t="s">
        <v>529</v>
      </c>
      <c r="B64" s="5">
        <v>67.8</v>
      </c>
      <c r="C64" s="108">
        <v>17.2</v>
      </c>
      <c r="D64" s="5" t="s">
        <v>567</v>
      </c>
      <c r="E64" s="160" t="s">
        <v>568</v>
      </c>
    </row>
    <row r="65" spans="1:5" ht="28.5">
      <c r="A65" s="5" t="s">
        <v>530</v>
      </c>
      <c r="B65" s="5">
        <v>0.28000000000000003</v>
      </c>
      <c r="C65" s="108">
        <f>1.3111824/B79</f>
        <v>48.562311111111114</v>
      </c>
      <c r="D65" s="5" t="s">
        <v>567</v>
      </c>
      <c r="E65" s="125" t="s">
        <v>531</v>
      </c>
    </row>
    <row r="66" spans="1:5" ht="28.5">
      <c r="A66" s="30" t="s">
        <v>532</v>
      </c>
      <c r="B66" s="30">
        <v>0.28000000000000003</v>
      </c>
      <c r="C66" s="108">
        <f>28/1.05506</f>
        <v>26.538775045968947</v>
      </c>
      <c r="D66" s="30" t="s">
        <v>567</v>
      </c>
      <c r="E66" s="125" t="s">
        <v>533</v>
      </c>
    </row>
    <row r="67" spans="1:5" ht="28.5">
      <c r="A67" s="30" t="s">
        <v>534</v>
      </c>
      <c r="B67" s="30">
        <v>0.3</v>
      </c>
      <c r="C67" s="108">
        <f>51.5/1.05506</f>
        <v>48.812389816692885</v>
      </c>
      <c r="D67" s="30" t="s">
        <v>567</v>
      </c>
      <c r="E67" s="125" t="s">
        <v>533</v>
      </c>
    </row>
    <row r="68" spans="1:5">
      <c r="A68" s="33" t="s">
        <v>535</v>
      </c>
      <c r="B68" s="93">
        <f>0.9*B64+0.1*B65</f>
        <v>61.047999999999995</v>
      </c>
      <c r="C68" s="161">
        <f>0.9*C64+0.1*C65</f>
        <v>20.336231111111111</v>
      </c>
      <c r="D68" s="30" t="s">
        <v>567</v>
      </c>
      <c r="E68" s="162" t="s">
        <v>536</v>
      </c>
    </row>
    <row r="69" spans="1:5">
      <c r="A69" s="33" t="s">
        <v>537</v>
      </c>
      <c r="B69" s="93">
        <f>0.95*B61+0.05*B66</f>
        <v>66.703999999999994</v>
      </c>
      <c r="C69" s="161">
        <f>0.95*C61+0.05*C66</f>
        <v>17.761938752298445</v>
      </c>
      <c r="D69" s="30" t="s">
        <v>567</v>
      </c>
      <c r="E69" s="162" t="s">
        <v>536</v>
      </c>
    </row>
    <row r="70" spans="1:5">
      <c r="A70" s="106" t="s">
        <v>538</v>
      </c>
      <c r="B70" s="93">
        <f>0.8*B61+0.2*B66</f>
        <v>56.216000000000001</v>
      </c>
      <c r="C70" s="161">
        <f>0.8*C61+0.2*C66</f>
        <v>19.147755009193791</v>
      </c>
      <c r="D70" s="30" t="s">
        <v>567</v>
      </c>
      <c r="E70" s="162" t="s">
        <v>536</v>
      </c>
    </row>
    <row r="71" spans="1:5" ht="59.25" customHeight="1">
      <c r="A71" s="162" t="s">
        <v>562</v>
      </c>
      <c r="B71" s="197">
        <v>51.4</v>
      </c>
      <c r="C71" s="198">
        <v>14</v>
      </c>
      <c r="D71" s="162" t="s">
        <v>567</v>
      </c>
      <c r="E71" s="196" t="s">
        <v>569</v>
      </c>
    </row>
    <row r="72" spans="1:5">
      <c r="A72" s="157"/>
      <c r="B72" s="158"/>
      <c r="C72" s="158"/>
    </row>
    <row r="73" spans="1:5">
      <c r="A73" s="36" t="s">
        <v>570</v>
      </c>
      <c r="B73" s="158"/>
      <c r="C73" s="158"/>
    </row>
    <row r="74" spans="1:5">
      <c r="A74" s="219" t="s">
        <v>557</v>
      </c>
      <c r="B74" s="37" t="s">
        <v>496</v>
      </c>
      <c r="C74" s="218" t="s">
        <v>67</v>
      </c>
      <c r="D74" s="218" t="s">
        <v>44</v>
      </c>
    </row>
    <row r="75" spans="1:5" ht="14.25">
      <c r="A75" s="5" t="s">
        <v>542</v>
      </c>
      <c r="B75" s="5">
        <v>38.6</v>
      </c>
      <c r="C75" s="5" t="s">
        <v>559</v>
      </c>
      <c r="D75" s="5" t="s">
        <v>571</v>
      </c>
    </row>
    <row r="76" spans="1:5" ht="14.25">
      <c r="A76" s="5" t="s">
        <v>572</v>
      </c>
      <c r="B76" s="5">
        <v>25.7</v>
      </c>
      <c r="C76" s="5" t="s">
        <v>559</v>
      </c>
      <c r="D76" s="5" t="s">
        <v>571</v>
      </c>
    </row>
    <row r="77" spans="1:5" ht="14.25">
      <c r="A77" s="5" t="s">
        <v>540</v>
      </c>
      <c r="B77" s="5">
        <v>34.200000000000003</v>
      </c>
      <c r="C77" s="5" t="s">
        <v>559</v>
      </c>
      <c r="D77" s="5" t="s">
        <v>571</v>
      </c>
    </row>
    <row r="78" spans="1:5" ht="17.45" customHeight="1">
      <c r="A78" s="5" t="s">
        <v>530</v>
      </c>
      <c r="B78" s="5">
        <v>23.4</v>
      </c>
      <c r="C78" s="5" t="s">
        <v>559</v>
      </c>
      <c r="D78" s="5" t="s">
        <v>571</v>
      </c>
    </row>
    <row r="79" spans="1:5" ht="17.45" customHeight="1">
      <c r="A79" s="5" t="s">
        <v>530</v>
      </c>
      <c r="B79" s="30">
        <v>2.7E-2</v>
      </c>
      <c r="C79" s="30" t="s">
        <v>573</v>
      </c>
      <c r="D79" s="30" t="s">
        <v>574</v>
      </c>
    </row>
    <row r="80" spans="1:5" ht="14.25">
      <c r="A80" s="30" t="s">
        <v>532</v>
      </c>
      <c r="B80" s="30">
        <v>34.6</v>
      </c>
      <c r="C80" s="5" t="s">
        <v>559</v>
      </c>
      <c r="D80" s="5" t="s">
        <v>571</v>
      </c>
    </row>
    <row r="81" spans="1:5" ht="14.25">
      <c r="A81" s="30" t="s">
        <v>534</v>
      </c>
      <c r="B81" s="30">
        <v>38.6</v>
      </c>
      <c r="C81" s="5" t="s">
        <v>559</v>
      </c>
      <c r="D81" s="5" t="s">
        <v>571</v>
      </c>
    </row>
    <row r="82" spans="1:5">
      <c r="A82" s="33" t="s">
        <v>535</v>
      </c>
      <c r="B82" s="93">
        <f>0.9*B77+0.1*B78</f>
        <v>33.120000000000005</v>
      </c>
      <c r="C82" s="5" t="s">
        <v>559</v>
      </c>
      <c r="D82" s="30" t="s">
        <v>536</v>
      </c>
    </row>
    <row r="83" spans="1:5">
      <c r="A83" s="33" t="s">
        <v>537</v>
      </c>
      <c r="B83" s="93">
        <f>0.95*B75+0.05*B80</f>
        <v>38.4</v>
      </c>
      <c r="C83" s="5" t="s">
        <v>559</v>
      </c>
      <c r="D83" s="30" t="s">
        <v>536</v>
      </c>
    </row>
    <row r="84" spans="1:5">
      <c r="A84" s="106" t="s">
        <v>538</v>
      </c>
      <c r="B84" s="93">
        <f>0.8*B75+0.2*B80</f>
        <v>37.800000000000004</v>
      </c>
      <c r="C84" s="5" t="s">
        <v>559</v>
      </c>
      <c r="D84" s="30" t="s">
        <v>536</v>
      </c>
    </row>
    <row r="85" spans="1:5">
      <c r="A85" s="157"/>
      <c r="B85" s="158"/>
    </row>
    <row r="86" spans="1:5">
      <c r="A86" s="36" t="s">
        <v>575</v>
      </c>
      <c r="B86" s="158"/>
    </row>
    <row r="87" spans="1:5" ht="14.25">
      <c r="A87" s="37" t="s">
        <v>557</v>
      </c>
      <c r="B87" s="218" t="s">
        <v>565</v>
      </c>
      <c r="C87" s="220" t="s">
        <v>566</v>
      </c>
      <c r="D87" s="218" t="s">
        <v>67</v>
      </c>
      <c r="E87" s="220" t="s">
        <v>44</v>
      </c>
    </row>
    <row r="88" spans="1:5" ht="14.25">
      <c r="A88" s="5" t="s">
        <v>542</v>
      </c>
      <c r="B88" s="159">
        <v>70.41</v>
      </c>
      <c r="C88">
        <v>17.3</v>
      </c>
      <c r="D88" s="5" t="s">
        <v>567</v>
      </c>
      <c r="E88" s="160" t="s">
        <v>576</v>
      </c>
    </row>
    <row r="89" spans="1:5" ht="14.25">
      <c r="A89" s="5" t="s">
        <v>572</v>
      </c>
      <c r="B89" s="5">
        <v>61</v>
      </c>
      <c r="C89" s="30">
        <v>20.2</v>
      </c>
      <c r="D89" s="5" t="s">
        <v>567</v>
      </c>
      <c r="E89" s="160" t="s">
        <v>576</v>
      </c>
    </row>
    <row r="90" spans="1:5" ht="14.25">
      <c r="A90" s="5" t="s">
        <v>540</v>
      </c>
      <c r="B90" s="5">
        <v>67.62</v>
      </c>
      <c r="C90" s="30">
        <v>17.2</v>
      </c>
      <c r="D90" s="5" t="s">
        <v>567</v>
      </c>
      <c r="E90" s="160" t="s">
        <v>576</v>
      </c>
    </row>
    <row r="91" spans="1:5" ht="28.5">
      <c r="A91" s="5" t="s">
        <v>530</v>
      </c>
      <c r="B91" s="5">
        <v>0.4</v>
      </c>
      <c r="C91" s="108">
        <f>1.3111824/B79</f>
        <v>48.562311111111114</v>
      </c>
      <c r="D91" s="5" t="s">
        <v>567</v>
      </c>
      <c r="E91" s="125" t="s">
        <v>543</v>
      </c>
    </row>
    <row r="92" spans="1:5" ht="28.5">
      <c r="A92" s="30" t="s">
        <v>532</v>
      </c>
      <c r="B92" s="30">
        <v>2.5</v>
      </c>
      <c r="C92" s="108">
        <f>28/1.05506</f>
        <v>26.538775045968947</v>
      </c>
      <c r="D92" s="5" t="s">
        <v>567</v>
      </c>
      <c r="E92" s="125" t="s">
        <v>544</v>
      </c>
    </row>
    <row r="93" spans="1:5" ht="28.5">
      <c r="A93" s="30" t="s">
        <v>534</v>
      </c>
      <c r="B93" s="30">
        <v>0.51</v>
      </c>
      <c r="C93" s="108">
        <f>51.5/1.05506</f>
        <v>48.812389816692885</v>
      </c>
      <c r="D93" s="5" t="s">
        <v>567</v>
      </c>
      <c r="E93" s="125" t="s">
        <v>544</v>
      </c>
    </row>
    <row r="94" spans="1:5">
      <c r="A94" s="33" t="s">
        <v>535</v>
      </c>
      <c r="B94" s="93">
        <f>0.9*B90+0.1*B91</f>
        <v>60.898000000000003</v>
      </c>
      <c r="C94" s="161">
        <f>0.9*C90+0.1*C91</f>
        <v>20.336231111111111</v>
      </c>
      <c r="D94" s="5" t="s">
        <v>567</v>
      </c>
      <c r="E94" s="162" t="s">
        <v>536</v>
      </c>
    </row>
    <row r="95" spans="1:5">
      <c r="A95" s="33" t="s">
        <v>537</v>
      </c>
      <c r="B95" s="93">
        <f>0.95*B88+0.05*B92</f>
        <v>67.014499999999998</v>
      </c>
      <c r="C95" s="161">
        <f>0.95*C88+0.05*C92</f>
        <v>17.761938752298445</v>
      </c>
      <c r="D95" s="5" t="s">
        <v>567</v>
      </c>
      <c r="E95" s="162" t="s">
        <v>536</v>
      </c>
    </row>
    <row r="96" spans="1:5">
      <c r="A96" s="106" t="s">
        <v>538</v>
      </c>
      <c r="B96" s="93">
        <f>0.8*B88+0.2*B92</f>
        <v>56.828000000000003</v>
      </c>
      <c r="C96" s="161">
        <f>0.8*C88+0.2*C92</f>
        <v>19.147755009193791</v>
      </c>
      <c r="D96" s="5" t="s">
        <v>567</v>
      </c>
      <c r="E96" s="162" t="s">
        <v>536</v>
      </c>
    </row>
    <row r="99" spans="1:5">
      <c r="A99" s="36" t="s">
        <v>577</v>
      </c>
      <c r="B99" s="158"/>
    </row>
    <row r="100" spans="1:5">
      <c r="A100" s="37" t="s">
        <v>557</v>
      </c>
      <c r="B100" s="217" t="s">
        <v>496</v>
      </c>
      <c r="C100" s="37" t="s">
        <v>67</v>
      </c>
      <c r="D100" s="218" t="s">
        <v>44</v>
      </c>
    </row>
    <row r="101" spans="1:5" ht="14.25">
      <c r="A101" s="5" t="s">
        <v>546</v>
      </c>
      <c r="B101" s="5">
        <v>25.3</v>
      </c>
      <c r="C101" s="5" t="s">
        <v>559</v>
      </c>
      <c r="D101" s="5" t="s">
        <v>571</v>
      </c>
    </row>
    <row r="102" spans="1:5" ht="14.25">
      <c r="A102" s="5" t="s">
        <v>547</v>
      </c>
      <c r="B102" s="5">
        <v>38.6</v>
      </c>
      <c r="C102" s="5" t="s">
        <v>559</v>
      </c>
      <c r="D102" s="5" t="s">
        <v>571</v>
      </c>
    </row>
    <row r="103" spans="1:5" ht="14.25">
      <c r="A103" s="5" t="s">
        <v>548</v>
      </c>
      <c r="B103" s="5">
        <v>38.6</v>
      </c>
      <c r="C103" s="5" t="s">
        <v>559</v>
      </c>
      <c r="D103" s="5" t="s">
        <v>571</v>
      </c>
    </row>
    <row r="104" spans="1:5" ht="14.25">
      <c r="A104" s="5" t="s">
        <v>549</v>
      </c>
      <c r="B104" s="5">
        <v>38.6</v>
      </c>
      <c r="C104" s="5" t="s">
        <v>559</v>
      </c>
      <c r="D104" s="5" t="s">
        <v>571</v>
      </c>
    </row>
    <row r="105" spans="1:5" ht="14.25">
      <c r="A105" s="5" t="s">
        <v>550</v>
      </c>
      <c r="B105" s="5">
        <v>38.6</v>
      </c>
      <c r="C105" s="5" t="s">
        <v>559</v>
      </c>
      <c r="D105" s="5" t="s">
        <v>571</v>
      </c>
    </row>
    <row r="106" spans="1:5" ht="14.25">
      <c r="A106" s="30" t="s">
        <v>551</v>
      </c>
      <c r="B106" s="5">
        <v>38.6</v>
      </c>
      <c r="C106" s="5" t="s">
        <v>559</v>
      </c>
      <c r="D106" s="5" t="s">
        <v>571</v>
      </c>
    </row>
    <row r="107" spans="1:5" ht="14.25">
      <c r="A107" s="30" t="s">
        <v>552</v>
      </c>
      <c r="B107" s="5">
        <v>38.6</v>
      </c>
      <c r="C107" s="5" t="s">
        <v>559</v>
      </c>
      <c r="D107" s="5" t="s">
        <v>571</v>
      </c>
    </row>
    <row r="108" spans="1:5">
      <c r="A108" s="157"/>
      <c r="B108" s="158"/>
    </row>
    <row r="109" spans="1:5">
      <c r="A109" s="36" t="s">
        <v>578</v>
      </c>
      <c r="B109" s="158"/>
    </row>
    <row r="110" spans="1:5" ht="14.25">
      <c r="A110" s="219" t="s">
        <v>557</v>
      </c>
      <c r="B110" s="217" t="s">
        <v>565</v>
      </c>
      <c r="C110" s="217" t="s">
        <v>566</v>
      </c>
      <c r="D110" s="217" t="s">
        <v>67</v>
      </c>
      <c r="E110" s="37" t="s">
        <v>44</v>
      </c>
    </row>
    <row r="111" spans="1:5" ht="14.25">
      <c r="A111" s="5" t="s">
        <v>546</v>
      </c>
      <c r="B111" s="159">
        <v>54.5</v>
      </c>
      <c r="C111" s="163">
        <v>18</v>
      </c>
      <c r="D111" s="5" t="s">
        <v>567</v>
      </c>
      <c r="E111" s="160" t="s">
        <v>576</v>
      </c>
    </row>
    <row r="112" spans="1:5" ht="14.25">
      <c r="A112" s="5" t="s">
        <v>547</v>
      </c>
      <c r="B112" s="5">
        <v>70.37</v>
      </c>
      <c r="C112" s="30">
        <v>17.3</v>
      </c>
      <c r="D112" s="5" t="s">
        <v>567</v>
      </c>
      <c r="E112" s="160" t="s">
        <v>576</v>
      </c>
    </row>
    <row r="113" spans="1:5" ht="14.25">
      <c r="A113" s="5" t="s">
        <v>548</v>
      </c>
      <c r="B113" s="5">
        <v>70.400000000000006</v>
      </c>
      <c r="C113" s="30">
        <v>17.3</v>
      </c>
      <c r="D113" s="5" t="s">
        <v>567</v>
      </c>
      <c r="E113" s="160" t="s">
        <v>576</v>
      </c>
    </row>
    <row r="114" spans="1:5" ht="14.25">
      <c r="A114" s="5" t="s">
        <v>549</v>
      </c>
      <c r="B114">
        <v>70.5</v>
      </c>
      <c r="C114" s="30">
        <v>17.3</v>
      </c>
      <c r="D114" s="5" t="s">
        <v>567</v>
      </c>
      <c r="E114" s="160" t="s">
        <v>576</v>
      </c>
    </row>
    <row r="115" spans="1:5" ht="28.5">
      <c r="A115" s="5" t="s">
        <v>550</v>
      </c>
      <c r="B115" s="5">
        <v>0.47</v>
      </c>
      <c r="C115" s="30">
        <v>48.83</v>
      </c>
      <c r="D115" s="5" t="s">
        <v>567</v>
      </c>
      <c r="E115" s="125" t="s">
        <v>544</v>
      </c>
    </row>
    <row r="116" spans="1:5" ht="28.5">
      <c r="A116" s="30" t="s">
        <v>551</v>
      </c>
      <c r="B116" s="30">
        <v>0.5</v>
      </c>
      <c r="C116" s="30">
        <v>48.83</v>
      </c>
      <c r="D116" s="5" t="s">
        <v>567</v>
      </c>
      <c r="E116" s="125" t="s">
        <v>544</v>
      </c>
    </row>
    <row r="117" spans="1:5" ht="28.5">
      <c r="A117" s="30" t="s">
        <v>552</v>
      </c>
      <c r="B117" s="30">
        <v>0.6</v>
      </c>
      <c r="C117" s="30">
        <v>48.83</v>
      </c>
      <c r="D117" s="5" t="s">
        <v>567</v>
      </c>
      <c r="E117" s="125" t="s">
        <v>544</v>
      </c>
    </row>
    <row r="119" spans="1:5">
      <c r="A119" s="1" t="s">
        <v>488</v>
      </c>
    </row>
    <row r="120" spans="1:5">
      <c r="A120" s="1" t="s">
        <v>579</v>
      </c>
    </row>
    <row r="121" spans="1:5">
      <c r="A121" s="1" t="s">
        <v>580</v>
      </c>
    </row>
    <row r="122" spans="1:5">
      <c r="A122" s="1" t="s">
        <v>581</v>
      </c>
    </row>
    <row r="123" spans="1:5">
      <c r="A123" s="1" t="s">
        <v>582</v>
      </c>
    </row>
    <row r="124" spans="1:5">
      <c r="A124" s="1" t="s">
        <v>583</v>
      </c>
    </row>
  </sheetData>
  <sheetProtection formatColumns="0" formatRows="0"/>
  <mergeCells count="4">
    <mergeCell ref="A3:D3"/>
    <mergeCell ref="A4:D4"/>
    <mergeCell ref="A5:D5"/>
    <mergeCell ref="A37:D37"/>
  </mergeCells>
  <hyperlinks>
    <hyperlink ref="A38" r:id="rId1" xr:uid="{C15957F0-0B59-46A8-AD55-6433BE69C4AE}"/>
    <hyperlink ref="A4" r:id="rId2" xr:uid="{D47AD597-0B63-4687-9CAA-8D4FE8947A94}"/>
  </hyperlinks>
  <pageMargins left="0.7" right="0.7" top="0.75" bottom="0.75" header="0.3" footer="0.3"/>
  <pageSetup paperSize="9" orientation="portrait" verticalDpi="0" r:id="rId3"/>
  <headerFooter>
    <oddHeader>&amp;C&amp;"Aptos"&amp;14&amp;KFF0000 OFFICIAL&amp;1#_x000D_</oddHeader>
    <oddFooter>&amp;C_x000D_&amp;1#&amp;"Aptos"&amp;14&amp;KFF0000 OFFICIAL</oddFooter>
  </headerFooter>
  <tableParts count="7">
    <tablePart r:id="rId4"/>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14D5-09F0-4DA5-BEED-180754149959}">
  <sheetPr>
    <tabColor theme="4" tint="9.9978637043366805E-2"/>
  </sheetPr>
  <dimension ref="A1:AV35"/>
  <sheetViews>
    <sheetView zoomScaleNormal="100" workbookViewId="0"/>
  </sheetViews>
  <sheetFormatPr defaultColWidth="9" defaultRowHeight="12.75"/>
  <cols>
    <col min="1" max="4" width="32.28515625" style="1" customWidth="1"/>
    <col min="5" max="5" width="26" style="1" customWidth="1"/>
    <col min="6" max="6" width="90.42578125" style="1" customWidth="1"/>
    <col min="7" max="16384" width="9" style="1"/>
  </cols>
  <sheetData>
    <row r="1" spans="1:48" ht="20.25" thickBot="1">
      <c r="A1" s="130" t="s">
        <v>584</v>
      </c>
      <c r="B1" s="130"/>
    </row>
    <row r="2" spans="1:48" s="7" customFormat="1" ht="34.5" customHeight="1" thickTop="1" thickBot="1">
      <c r="A2" s="131" t="s">
        <v>61</v>
      </c>
      <c r="B2" s="131"/>
      <c r="C2" s="131"/>
      <c r="D2" s="131"/>
    </row>
    <row r="3" spans="1:48" ht="84.75" customHeight="1" thickTop="1">
      <c r="A3" s="359" t="s">
        <v>585</v>
      </c>
      <c r="B3" s="360"/>
      <c r="C3" s="360"/>
      <c r="D3" s="360"/>
      <c r="E3" s="8"/>
      <c r="F3" s="8"/>
      <c r="G3" s="8"/>
      <c r="H3" s="6"/>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ht="5.25" customHeight="1">
      <c r="A4" s="357"/>
      <c r="B4" s="357"/>
      <c r="C4" s="357"/>
      <c r="D4" s="357"/>
      <c r="E4" s="8"/>
      <c r="F4" s="8"/>
      <c r="G4" s="8"/>
      <c r="H4" s="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row>
    <row r="5" spans="1:48" ht="69.599999999999994" customHeight="1">
      <c r="A5" s="359" t="s">
        <v>586</v>
      </c>
      <c r="B5" s="360"/>
      <c r="C5" s="360"/>
      <c r="D5" s="360"/>
      <c r="E5" s="8"/>
      <c r="F5" s="8"/>
      <c r="G5" s="8"/>
      <c r="H5" s="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row>
    <row r="6" spans="1:48">
      <c r="A6" s="357" t="s">
        <v>587</v>
      </c>
      <c r="B6" s="356"/>
      <c r="C6" s="356"/>
      <c r="D6" s="356"/>
      <c r="E6" s="8"/>
      <c r="F6" s="8"/>
      <c r="G6" s="8"/>
      <c r="H6" s="6"/>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c r="A7" s="139"/>
      <c r="B7" s="138"/>
      <c r="C7" s="138"/>
      <c r="D7" s="138"/>
      <c r="E7" s="8"/>
      <c r="F7" s="8"/>
      <c r="G7" s="8"/>
      <c r="H7" s="6"/>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row>
    <row r="8" spans="1:48" ht="20.25" customHeight="1">
      <c r="A8" s="10" t="s">
        <v>588</v>
      </c>
    </row>
    <row r="9" spans="1:48" ht="38.25">
      <c r="A9" s="258" t="s">
        <v>589</v>
      </c>
      <c r="B9" s="270" t="s">
        <v>590</v>
      </c>
      <c r="C9" s="271" t="s">
        <v>591</v>
      </c>
      <c r="D9" s="259" t="s">
        <v>592</v>
      </c>
      <c r="E9" s="270" t="s">
        <v>593</v>
      </c>
      <c r="F9" s="265" t="s">
        <v>44</v>
      </c>
    </row>
    <row r="10" spans="1:48" s="141" customFormat="1" ht="21.75" customHeight="1">
      <c r="A10" s="266" t="s">
        <v>594</v>
      </c>
      <c r="B10" s="267">
        <f>0.64+0.03</f>
        <v>0.67</v>
      </c>
      <c r="C10" s="268" t="s">
        <v>54</v>
      </c>
      <c r="D10" s="268" t="s">
        <v>54</v>
      </c>
      <c r="E10" s="269">
        <v>0</v>
      </c>
      <c r="F10" s="178" t="s">
        <v>595</v>
      </c>
    </row>
    <row r="11" spans="1:48" s="141" customFormat="1" ht="21.75" customHeight="1">
      <c r="A11" s="140" t="s">
        <v>596</v>
      </c>
      <c r="B11" s="140">
        <f>0.78+0.09</f>
        <v>0.87</v>
      </c>
      <c r="C11" s="155" t="s">
        <v>54</v>
      </c>
      <c r="D11" s="155" t="s">
        <v>54</v>
      </c>
      <c r="E11" s="144">
        <v>0</v>
      </c>
      <c r="F11" s="178" t="s">
        <v>595</v>
      </c>
    </row>
    <row r="12" spans="1:48" s="141" customFormat="1" ht="21.75" customHeight="1">
      <c r="A12" s="140" t="s">
        <v>597</v>
      </c>
      <c r="B12" s="140">
        <f>0.67+0.09</f>
        <v>0.76</v>
      </c>
      <c r="C12" s="155" t="s">
        <v>54</v>
      </c>
      <c r="D12" s="155" t="s">
        <v>54</v>
      </c>
      <c r="E12" s="144">
        <v>0</v>
      </c>
      <c r="F12" s="178" t="s">
        <v>595</v>
      </c>
    </row>
    <row r="13" spans="1:48" s="141" customFormat="1" ht="21.75" customHeight="1">
      <c r="A13" s="140" t="s">
        <v>598</v>
      </c>
      <c r="B13" s="140">
        <f>0.22+0.04</f>
        <v>0.26</v>
      </c>
      <c r="C13" s="155" t="s">
        <v>54</v>
      </c>
      <c r="D13" s="155" t="s">
        <v>54</v>
      </c>
      <c r="E13" s="144">
        <v>0</v>
      </c>
      <c r="F13" s="178" t="s">
        <v>595</v>
      </c>
    </row>
    <row r="14" spans="1:48" s="141" customFormat="1" ht="21.75" customHeight="1">
      <c r="A14" s="140" t="s">
        <v>599</v>
      </c>
      <c r="B14" s="140">
        <f>0.5+0.06</f>
        <v>0.56000000000000005</v>
      </c>
      <c r="C14" s="155" t="s">
        <v>54</v>
      </c>
      <c r="D14" s="155" t="s">
        <v>54</v>
      </c>
      <c r="E14" s="144">
        <v>0</v>
      </c>
      <c r="F14" s="178" t="s">
        <v>595</v>
      </c>
    </row>
    <row r="15" spans="1:48" s="141" customFormat="1" ht="21.75" customHeight="1">
      <c r="A15" s="140" t="s">
        <v>600</v>
      </c>
      <c r="B15" s="151">
        <f>0.56+0.09</f>
        <v>0.65</v>
      </c>
      <c r="C15" s="155" t="s">
        <v>54</v>
      </c>
      <c r="D15" s="155" t="s">
        <v>54</v>
      </c>
      <c r="E15" s="144">
        <v>0</v>
      </c>
      <c r="F15" s="178" t="s">
        <v>595</v>
      </c>
    </row>
    <row r="16" spans="1:48" s="141" customFormat="1" ht="21.75" customHeight="1">
      <c r="A16" s="140" t="s">
        <v>601</v>
      </c>
      <c r="B16" s="140">
        <f>0.2+0.03</f>
        <v>0.23</v>
      </c>
      <c r="C16" s="155" t="s">
        <v>54</v>
      </c>
      <c r="D16" s="155" t="s">
        <v>54</v>
      </c>
      <c r="E16" s="144">
        <v>0</v>
      </c>
      <c r="F16" s="178" t="s">
        <v>595</v>
      </c>
    </row>
    <row r="17" spans="1:6" s="141" customFormat="1" ht="21.75" customHeight="1">
      <c r="A17" s="140" t="s">
        <v>602</v>
      </c>
      <c r="B17" s="140">
        <f>0.56+0.09</f>
        <v>0.65</v>
      </c>
      <c r="C17" s="155" t="s">
        <v>54</v>
      </c>
      <c r="D17" s="155" t="s">
        <v>54</v>
      </c>
      <c r="E17" s="144">
        <v>0</v>
      </c>
      <c r="F17" s="178" t="s">
        <v>595</v>
      </c>
    </row>
    <row r="18" spans="1:6" s="141" customFormat="1" ht="21.75" customHeight="1">
      <c r="A18" s="140" t="s">
        <v>603</v>
      </c>
      <c r="B18" s="151">
        <f>0.64+0.03</f>
        <v>0.67</v>
      </c>
      <c r="C18" s="183" t="s">
        <v>54</v>
      </c>
      <c r="D18" s="183" t="s">
        <v>54</v>
      </c>
      <c r="E18" s="144">
        <v>0.79510000000000003</v>
      </c>
      <c r="F18" s="178" t="s">
        <v>595</v>
      </c>
    </row>
    <row r="19" spans="1:6" s="141" customFormat="1" ht="51">
      <c r="A19" s="155" t="s">
        <v>604</v>
      </c>
      <c r="B19" s="182">
        <f>0.62+0.07</f>
        <v>0.69</v>
      </c>
      <c r="C19" s="182">
        <f>0.81+0.11</f>
        <v>0.92</v>
      </c>
      <c r="D19" s="170">
        <v>0.17910000000000001</v>
      </c>
      <c r="E19" s="188">
        <v>0</v>
      </c>
      <c r="F19" s="178" t="s">
        <v>605</v>
      </c>
    </row>
    <row r="20" spans="1:6" ht="24" customHeight="1">
      <c r="A20" s="1" t="s">
        <v>606</v>
      </c>
    </row>
    <row r="22" spans="1:6">
      <c r="A22" s="36" t="s">
        <v>607</v>
      </c>
    </row>
    <row r="23" spans="1:6">
      <c r="A23" s="1" t="s">
        <v>608</v>
      </c>
    </row>
    <row r="24" spans="1:6">
      <c r="B24" s="150"/>
      <c r="C24" s="34"/>
      <c r="D24" s="150"/>
    </row>
    <row r="25" spans="1:6" ht="21" customHeight="1">
      <c r="A25" s="277" t="s">
        <v>609</v>
      </c>
      <c r="B25" s="276" t="s">
        <v>594</v>
      </c>
      <c r="C25" s="138"/>
      <c r="D25" s="142"/>
    </row>
    <row r="26" spans="1:6">
      <c r="A26" s="143"/>
      <c r="B26" s="142"/>
      <c r="C26" s="142"/>
      <c r="D26" s="142"/>
    </row>
    <row r="27" spans="1:6" ht="27">
      <c r="A27" s="274" t="s">
        <v>610</v>
      </c>
      <c r="B27" s="271" t="s">
        <v>611</v>
      </c>
      <c r="C27" s="271" t="s">
        <v>612</v>
      </c>
      <c r="D27" s="275" t="s">
        <v>613</v>
      </c>
    </row>
    <row r="28" spans="1:6" ht="24" customHeight="1">
      <c r="A28" s="272"/>
      <c r="B28" s="272"/>
      <c r="C28" s="272"/>
      <c r="D28" s="273">
        <f>IF((C19*($A$28*(1-(D19+_xlfn.XLOOKUP($B$25,Table718[State / Territory​],Table718[Jurisdictional renewable power percentage​])))-(C28-B28)))&lt;0,0,C19*($A$28*(1-(D19+_xlfn.XLOOKUP($B$25,Table718[State / Territory​],Table718[Jurisdictional renewable power percentage​])))-(C28-B28)))</f>
        <v>0</v>
      </c>
    </row>
    <row r="29" spans="1:6">
      <c r="A29" s="8"/>
      <c r="B29" s="8"/>
      <c r="C29" s="8"/>
      <c r="D29" s="8"/>
    </row>
    <row r="30" spans="1:6">
      <c r="A30" s="1" t="s">
        <v>488</v>
      </c>
      <c r="B30" s="138"/>
      <c r="C30" s="138"/>
      <c r="D30" s="145"/>
    </row>
    <row r="31" spans="1:6">
      <c r="A31" s="1" t="s">
        <v>614</v>
      </c>
      <c r="B31" s="138"/>
      <c r="C31" s="138"/>
      <c r="D31" s="145"/>
    </row>
    <row r="32" spans="1:6">
      <c r="A32" s="42" t="s">
        <v>615</v>
      </c>
      <c r="B32" s="138"/>
      <c r="C32" s="138"/>
      <c r="D32" s="145"/>
    </row>
    <row r="33" spans="1:4">
      <c r="A33" s="1" t="s">
        <v>616</v>
      </c>
      <c r="B33" s="138"/>
      <c r="C33" s="138"/>
      <c r="D33" s="138"/>
    </row>
    <row r="34" spans="1:4">
      <c r="A34" s="1" t="s">
        <v>617</v>
      </c>
      <c r="B34" s="138"/>
      <c r="C34" s="138"/>
      <c r="D34" s="138"/>
    </row>
    <row r="35" spans="1:4">
      <c r="A35" s="1" t="s">
        <v>618</v>
      </c>
      <c r="B35" s="138"/>
      <c r="C35" s="138"/>
      <c r="D35" s="138"/>
    </row>
  </sheetData>
  <sheetProtection formatColumns="0" formatRows="0"/>
  <mergeCells count="4">
    <mergeCell ref="A3:D3"/>
    <mergeCell ref="A4:D4"/>
    <mergeCell ref="A5:D5"/>
    <mergeCell ref="A6:D6"/>
  </mergeCells>
  <dataValidations count="1">
    <dataValidation type="list" allowBlank="1" showInputMessage="1" showErrorMessage="1" sqref="B25" xr:uid="{E387A1BB-A5E5-4A48-BD1C-BABA63CF3669}">
      <formula1>$A$10:$A$19</formula1>
    </dataValidation>
  </dataValidations>
  <hyperlinks>
    <hyperlink ref="A6" r:id="rId1" xr:uid="{CB846624-66BE-4983-A7A6-C7394C4A0168}"/>
  </hyperlinks>
  <pageMargins left="0.7" right="0.7" top="0.75" bottom="0.75" header="0.3" footer="0.3"/>
  <headerFooter>
    <oddHeader>&amp;C&amp;"Aptos"&amp;14&amp;KFF0000 OFFICIAL&amp;1#_x000D_</oddHeader>
    <oddFooter>&amp;C_x000D_&amp;1#&amp;"Aptos"&amp;14&amp;KFF0000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2E88-7C48-43FA-8603-F2442FFD5EA2}">
  <sheetPr>
    <tabColor theme="4" tint="9.9978637043366805E-2"/>
  </sheetPr>
  <dimension ref="A1:AV38"/>
  <sheetViews>
    <sheetView workbookViewId="0">
      <selection activeCell="B1" sqref="B1"/>
    </sheetView>
  </sheetViews>
  <sheetFormatPr defaultColWidth="9" defaultRowHeight="12.75"/>
  <cols>
    <col min="1" max="1" width="38.28515625" style="1" customWidth="1"/>
    <col min="2" max="2" width="15.28515625" style="1" customWidth="1"/>
    <col min="3" max="3" width="32.28515625" style="1" customWidth="1"/>
    <col min="4" max="4" width="41.28515625" style="1" customWidth="1"/>
    <col min="5" max="5" width="50" style="1" customWidth="1"/>
    <col min="6" max="16384" width="9" style="1"/>
  </cols>
  <sheetData>
    <row r="1" spans="1:48" ht="20.25" thickBot="1">
      <c r="A1" s="130" t="s">
        <v>619</v>
      </c>
      <c r="B1" s="130"/>
    </row>
    <row r="2" spans="1:48" ht="34.35" customHeight="1" thickTop="1" thickBot="1">
      <c r="A2" s="131" t="s">
        <v>61</v>
      </c>
      <c r="B2" s="131"/>
      <c r="C2" s="131"/>
      <c r="D2" s="131"/>
    </row>
    <row r="3" spans="1:48" ht="272.10000000000002" customHeight="1" thickTop="1">
      <c r="A3" s="358" t="s">
        <v>620</v>
      </c>
      <c r="B3" s="361"/>
      <c r="C3" s="361"/>
      <c r="D3" s="361"/>
      <c r="E3" s="8"/>
      <c r="F3" s="8"/>
      <c r="G3" s="8"/>
      <c r="H3" s="6"/>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ht="41.45" customHeight="1">
      <c r="A4" s="36" t="s">
        <v>621</v>
      </c>
    </row>
    <row r="5" spans="1:48">
      <c r="A5" s="280" t="s">
        <v>557</v>
      </c>
      <c r="B5" s="281" t="s">
        <v>496</v>
      </c>
      <c r="C5" s="264" t="s">
        <v>67</v>
      </c>
      <c r="D5" s="282" t="s">
        <v>44</v>
      </c>
    </row>
    <row r="6" spans="1:48" ht="15.75">
      <c r="A6" s="29" t="s">
        <v>622</v>
      </c>
      <c r="B6" s="278">
        <v>227000</v>
      </c>
      <c r="C6" s="29" t="s">
        <v>623</v>
      </c>
      <c r="D6" s="279" t="s">
        <v>624</v>
      </c>
    </row>
    <row r="7" spans="1:48" ht="15.75">
      <c r="A7" s="5" t="s">
        <v>625</v>
      </c>
      <c r="B7" s="186">
        <v>384000</v>
      </c>
      <c r="C7" s="5" t="s">
        <v>623</v>
      </c>
      <c r="D7" s="132" t="s">
        <v>624</v>
      </c>
    </row>
    <row r="8" spans="1:48" ht="15.75">
      <c r="A8" s="5" t="s">
        <v>626</v>
      </c>
      <c r="B8" s="186">
        <v>532000</v>
      </c>
      <c r="C8" s="5" t="s">
        <v>623</v>
      </c>
      <c r="D8" s="132" t="s">
        <v>624</v>
      </c>
    </row>
    <row r="9" spans="1:48" ht="15.75">
      <c r="A9" s="5" t="s">
        <v>627</v>
      </c>
      <c r="B9" s="186">
        <v>594000</v>
      </c>
      <c r="C9" s="5" t="s">
        <v>623</v>
      </c>
      <c r="D9" s="132" t="s">
        <v>624</v>
      </c>
    </row>
    <row r="10" spans="1:48" ht="15.75">
      <c r="A10" s="5" t="s">
        <v>628</v>
      </c>
      <c r="B10" s="186">
        <v>768000</v>
      </c>
      <c r="C10" s="5" t="s">
        <v>623</v>
      </c>
      <c r="D10" s="132" t="s">
        <v>624</v>
      </c>
    </row>
    <row r="11" spans="1:48" ht="15.75">
      <c r="A11" s="5" t="s">
        <v>629</v>
      </c>
      <c r="B11" s="186">
        <v>237000</v>
      </c>
      <c r="C11" s="5" t="s">
        <v>623</v>
      </c>
      <c r="D11" s="132" t="s">
        <v>624</v>
      </c>
    </row>
    <row r="12" spans="1:48" ht="15.75">
      <c r="A12" s="5" t="s">
        <v>630</v>
      </c>
      <c r="B12" s="186">
        <v>401000</v>
      </c>
      <c r="C12" s="5" t="s">
        <v>623</v>
      </c>
      <c r="D12" s="132" t="s">
        <v>624</v>
      </c>
    </row>
    <row r="13" spans="1:48" ht="15.75">
      <c r="A13" s="5" t="s">
        <v>631</v>
      </c>
      <c r="B13" s="186">
        <v>554000</v>
      </c>
      <c r="C13" s="5" t="s">
        <v>623</v>
      </c>
      <c r="D13" s="132" t="s">
        <v>624</v>
      </c>
    </row>
    <row r="14" spans="1:48" ht="15.75">
      <c r="A14" s="5" t="s">
        <v>632</v>
      </c>
      <c r="B14" s="186">
        <v>618000</v>
      </c>
      <c r="C14" s="5" t="s">
        <v>623</v>
      </c>
      <c r="D14" s="132" t="s">
        <v>624</v>
      </c>
    </row>
    <row r="15" spans="1:48" ht="15.75">
      <c r="A15" s="5" t="s">
        <v>633</v>
      </c>
      <c r="B15" s="186">
        <v>77000</v>
      </c>
      <c r="C15" s="5" t="s">
        <v>623</v>
      </c>
      <c r="D15" s="132" t="s">
        <v>624</v>
      </c>
    </row>
    <row r="16" spans="1:48" ht="15.75">
      <c r="A16" s="5" t="s">
        <v>634</v>
      </c>
      <c r="B16" s="186">
        <v>209000</v>
      </c>
      <c r="C16" s="5" t="s">
        <v>623</v>
      </c>
      <c r="D16" s="132" t="s">
        <v>624</v>
      </c>
    </row>
    <row r="17" spans="1:4" ht="15.75">
      <c r="A17" s="5" t="s">
        <v>635</v>
      </c>
      <c r="B17" s="186">
        <v>307000</v>
      </c>
      <c r="C17" s="5" t="s">
        <v>623</v>
      </c>
      <c r="D17" s="132" t="s">
        <v>624</v>
      </c>
    </row>
    <row r="18" spans="1:4" ht="15.75">
      <c r="A18" s="5" t="s">
        <v>636</v>
      </c>
      <c r="B18" s="186">
        <v>521000</v>
      </c>
      <c r="C18" s="5" t="s">
        <v>623</v>
      </c>
      <c r="D18" s="132" t="s">
        <v>624</v>
      </c>
    </row>
    <row r="19" spans="1:4" ht="15.75">
      <c r="A19" s="5" t="s">
        <v>637</v>
      </c>
      <c r="B19" s="186">
        <v>718000</v>
      </c>
      <c r="C19" s="5" t="s">
        <v>623</v>
      </c>
      <c r="D19" s="132" t="s">
        <v>624</v>
      </c>
    </row>
    <row r="20" spans="1:4" ht="15.75">
      <c r="A20" s="5" t="s">
        <v>638</v>
      </c>
      <c r="B20" s="186">
        <v>77000</v>
      </c>
      <c r="C20" s="5" t="s">
        <v>623</v>
      </c>
      <c r="D20" s="132" t="s">
        <v>624</v>
      </c>
    </row>
    <row r="21" spans="1:4" ht="15.75">
      <c r="A21" s="5" t="s">
        <v>639</v>
      </c>
      <c r="B21" s="186">
        <v>209000</v>
      </c>
      <c r="C21" s="5" t="s">
        <v>623</v>
      </c>
      <c r="D21" s="132" t="s">
        <v>624</v>
      </c>
    </row>
    <row r="22" spans="1:4" ht="15.75">
      <c r="A22" s="5" t="s">
        <v>640</v>
      </c>
      <c r="B22" s="186">
        <v>307000</v>
      </c>
      <c r="C22" s="5" t="s">
        <v>623</v>
      </c>
      <c r="D22" s="132" t="s">
        <v>624</v>
      </c>
    </row>
    <row r="23" spans="1:4" ht="15.75">
      <c r="A23" s="5" t="s">
        <v>641</v>
      </c>
      <c r="B23" s="186">
        <v>80000</v>
      </c>
      <c r="C23" s="5" t="s">
        <v>623</v>
      </c>
      <c r="D23" s="132" t="s">
        <v>624</v>
      </c>
    </row>
    <row r="24" spans="1:4" ht="15.75">
      <c r="A24" s="5" t="s">
        <v>642</v>
      </c>
      <c r="B24" s="186">
        <v>217000</v>
      </c>
      <c r="C24" s="5" t="s">
        <v>623</v>
      </c>
      <c r="D24" s="132" t="s">
        <v>624</v>
      </c>
    </row>
    <row r="25" spans="1:4" ht="15.75">
      <c r="A25" s="5" t="s">
        <v>643</v>
      </c>
      <c r="B25" s="186">
        <v>316000</v>
      </c>
      <c r="C25" s="5" t="s">
        <v>623</v>
      </c>
      <c r="D25" s="132" t="s">
        <v>624</v>
      </c>
    </row>
    <row r="26" spans="1:4" ht="15.75">
      <c r="A26" s="5" t="s">
        <v>644</v>
      </c>
      <c r="B26" s="186">
        <v>106000</v>
      </c>
      <c r="C26" s="5" t="s">
        <v>623</v>
      </c>
      <c r="D26" s="132" t="s">
        <v>624</v>
      </c>
    </row>
    <row r="27" spans="1:4" ht="15.75">
      <c r="A27" s="5" t="s">
        <v>645</v>
      </c>
      <c r="B27" s="186">
        <v>287000</v>
      </c>
      <c r="C27" s="5" t="s">
        <v>623</v>
      </c>
      <c r="D27" s="132" t="s">
        <v>624</v>
      </c>
    </row>
    <row r="28" spans="1:4" ht="15.75">
      <c r="A28" s="5" t="s">
        <v>646</v>
      </c>
      <c r="B28" s="186">
        <v>113000</v>
      </c>
      <c r="C28" s="5" t="s">
        <v>623</v>
      </c>
      <c r="D28" s="132" t="s">
        <v>624</v>
      </c>
    </row>
    <row r="29" spans="1:4" ht="15.75">
      <c r="A29" s="5" t="s">
        <v>647</v>
      </c>
      <c r="B29" s="186">
        <v>115000</v>
      </c>
      <c r="C29" s="5" t="s">
        <v>623</v>
      </c>
      <c r="D29" s="132" t="s">
        <v>624</v>
      </c>
    </row>
    <row r="30" spans="1:4" ht="15.75">
      <c r="A30" s="5" t="s">
        <v>648</v>
      </c>
      <c r="B30" s="186">
        <v>309000</v>
      </c>
      <c r="C30" s="5" t="s">
        <v>623</v>
      </c>
      <c r="D30" s="132" t="s">
        <v>624</v>
      </c>
    </row>
    <row r="31" spans="1:4" ht="15.75">
      <c r="A31" s="5" t="s">
        <v>649</v>
      </c>
      <c r="B31" s="186">
        <v>110000</v>
      </c>
      <c r="C31" s="5" t="s">
        <v>623</v>
      </c>
      <c r="D31" s="132" t="s">
        <v>624</v>
      </c>
    </row>
    <row r="32" spans="1:4" ht="30">
      <c r="A32" s="5" t="s">
        <v>650</v>
      </c>
      <c r="B32" s="186">
        <v>47505</v>
      </c>
      <c r="C32" s="5" t="s">
        <v>651</v>
      </c>
      <c r="D32" s="35" t="s">
        <v>652</v>
      </c>
    </row>
    <row r="33" spans="1:4" ht="15.75">
      <c r="A33" s="5" t="s">
        <v>653</v>
      </c>
      <c r="B33" s="186">
        <v>18660</v>
      </c>
      <c r="C33" s="5" t="s">
        <v>651</v>
      </c>
      <c r="D33" s="5" t="s">
        <v>654</v>
      </c>
    </row>
    <row r="34" spans="1:4" ht="15.75">
      <c r="A34" s="5" t="s">
        <v>655</v>
      </c>
      <c r="B34" s="186">
        <v>4287</v>
      </c>
      <c r="C34" s="5" t="s">
        <v>651</v>
      </c>
      <c r="D34" s="5" t="s">
        <v>654</v>
      </c>
    </row>
    <row r="35" spans="1:4" ht="15.75">
      <c r="A35" s="30" t="s">
        <v>656</v>
      </c>
      <c r="B35" s="187">
        <v>192</v>
      </c>
      <c r="C35" s="5" t="s">
        <v>651</v>
      </c>
      <c r="D35" s="30" t="s">
        <v>654</v>
      </c>
    </row>
    <row r="36" spans="1:4" ht="32.450000000000003" customHeight="1">
      <c r="A36" s="1" t="s">
        <v>488</v>
      </c>
    </row>
    <row r="37" spans="1:4">
      <c r="A37" s="1" t="s">
        <v>657</v>
      </c>
    </row>
    <row r="38" spans="1:4">
      <c r="A38" s="1" t="s">
        <v>658</v>
      </c>
    </row>
  </sheetData>
  <sheetProtection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1">
    <mergeCell ref="A3:D3"/>
  </mergeCells>
  <hyperlinks>
    <hyperlink ref="D6" r:id="rId1" display="TAGG Workbook (2013)" xr:uid="{C98E0C8D-01D9-42D1-8AEC-7F73CACE5602}"/>
    <hyperlink ref="D7:D31" r:id="rId2" display="TAGG Workbook (2013)" xr:uid="{EDFAFEF9-4CB9-4E19-BEF9-686182FF9300}"/>
  </hyperlinks>
  <pageMargins left="0.7" right="0.7" top="0.75" bottom="0.75" header="0.3" footer="0.3"/>
  <headerFooter>
    <oddHeader>&amp;C&amp;"Aptos"&amp;14&amp;KFF0000 OFFICIAL&amp;1#_x000D_</oddHeader>
    <oddFooter>&amp;C_x000D_&amp;1#&amp;"Aptos"&amp;14&amp;KFF0000 OFFICIAL</oddFooter>
  </headerFooter>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60A6-3583-4AD9-9E17-2E9E15E455E9}">
  <sheetPr>
    <tabColor theme="4" tint="9.9978637043366805E-2"/>
  </sheetPr>
  <dimension ref="A1:AX26"/>
  <sheetViews>
    <sheetView workbookViewId="0"/>
  </sheetViews>
  <sheetFormatPr defaultColWidth="9" defaultRowHeight="12.75"/>
  <cols>
    <col min="1" max="1" width="35.7109375" style="1" customWidth="1"/>
    <col min="2" max="3" width="15.28515625" style="1" customWidth="1"/>
    <col min="4" max="4" width="32.28515625" style="1" customWidth="1"/>
    <col min="5" max="5" width="63.7109375" style="1" bestFit="1" customWidth="1"/>
    <col min="6" max="6" width="62.7109375" style="1" customWidth="1"/>
    <col min="7" max="16384" width="9" style="1"/>
  </cols>
  <sheetData>
    <row r="1" spans="1:50" ht="20.25" thickBot="1">
      <c r="A1" s="130" t="s">
        <v>659</v>
      </c>
      <c r="B1" s="130"/>
      <c r="C1" s="347"/>
      <c r="D1" s="347"/>
    </row>
    <row r="2" spans="1:50" s="7" customFormat="1" ht="39.6" customHeight="1" thickTop="1" thickBot="1">
      <c r="A2" s="131" t="s">
        <v>61</v>
      </c>
      <c r="B2" s="131"/>
      <c r="C2" s="131"/>
      <c r="D2" s="131"/>
    </row>
    <row r="3" spans="1:50" ht="133.35" customHeight="1" thickTop="1">
      <c r="A3" s="362" t="s">
        <v>660</v>
      </c>
      <c r="B3" s="362"/>
      <c r="C3" s="362"/>
      <c r="D3" s="362"/>
      <c r="E3" s="34"/>
      <c r="F3" s="34"/>
      <c r="G3" s="8"/>
      <c r="H3" s="8"/>
      <c r="I3" s="8"/>
      <c r="J3" s="6"/>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ht="15">
      <c r="A4" s="363" t="s">
        <v>661</v>
      </c>
      <c r="B4" s="363"/>
      <c r="C4" s="363"/>
      <c r="D4" s="363"/>
      <c r="E4" s="34"/>
      <c r="F4" s="34"/>
      <c r="G4" s="8"/>
      <c r="H4" s="8"/>
      <c r="I4" s="8"/>
      <c r="J4" s="6"/>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36" customHeight="1">
      <c r="A5" s="362" t="s">
        <v>662</v>
      </c>
      <c r="B5" s="362"/>
      <c r="C5" s="362"/>
      <c r="D5" s="362"/>
      <c r="E5" s="34"/>
      <c r="F5" s="34"/>
      <c r="G5" s="8"/>
      <c r="H5" s="8"/>
      <c r="I5" s="8"/>
      <c r="J5" s="6"/>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ht="34.700000000000003" customHeight="1">
      <c r="A6" s="10" t="s">
        <v>663</v>
      </c>
    </row>
    <row r="7" spans="1:50">
      <c r="A7" s="258" t="s">
        <v>664</v>
      </c>
      <c r="B7" s="259" t="s">
        <v>665</v>
      </c>
      <c r="C7" s="285" t="s">
        <v>666</v>
      </c>
      <c r="D7" s="286" t="s">
        <v>67</v>
      </c>
      <c r="E7" s="286" t="s">
        <v>667</v>
      </c>
      <c r="F7" s="287" t="s">
        <v>668</v>
      </c>
    </row>
    <row r="8" spans="1:50" ht="15.75">
      <c r="A8" s="29" t="s">
        <v>669</v>
      </c>
      <c r="B8" s="283">
        <v>2.7369999999999998E-3</v>
      </c>
      <c r="C8" s="284">
        <v>1.4333333333333333E-2</v>
      </c>
      <c r="D8" s="29" t="s">
        <v>670</v>
      </c>
      <c r="E8" s="29" t="s">
        <v>671</v>
      </c>
      <c r="F8" s="29" t="s">
        <v>672</v>
      </c>
    </row>
    <row r="9" spans="1:50" ht="15.75">
      <c r="A9" s="5" t="s">
        <v>673</v>
      </c>
      <c r="B9" s="213">
        <v>0</v>
      </c>
      <c r="C9" s="53">
        <v>1.4333333333333333E-2</v>
      </c>
      <c r="D9" s="5" t="s">
        <v>670</v>
      </c>
      <c r="E9" s="5" t="s">
        <v>674</v>
      </c>
      <c r="F9" s="5" t="s">
        <v>672</v>
      </c>
    </row>
    <row r="10" spans="1:50" ht="15.75">
      <c r="A10" s="5" t="s">
        <v>675</v>
      </c>
      <c r="B10" s="53">
        <v>2.8000000000000001E-2</v>
      </c>
      <c r="C10" s="54">
        <v>2.1</v>
      </c>
      <c r="D10" s="5" t="s">
        <v>670</v>
      </c>
      <c r="E10" s="211" t="s">
        <v>676</v>
      </c>
      <c r="F10" s="5" t="s">
        <v>677</v>
      </c>
    </row>
    <row r="11" spans="1:50" ht="14.25">
      <c r="A11" s="5" t="s">
        <v>678</v>
      </c>
      <c r="B11" s="56" t="s">
        <v>679</v>
      </c>
      <c r="C11" s="54">
        <v>3.3</v>
      </c>
      <c r="D11" s="5" t="s">
        <v>680</v>
      </c>
      <c r="E11" s="5" t="s">
        <v>679</v>
      </c>
      <c r="F11" s="5" t="s">
        <v>677</v>
      </c>
    </row>
    <row r="12" spans="1:50" ht="15.75">
      <c r="A12" s="5" t="s">
        <v>681</v>
      </c>
      <c r="B12" s="53">
        <v>4.5999999999999999E-2</v>
      </c>
      <c r="C12" s="54">
        <v>1.6</v>
      </c>
      <c r="D12" s="5" t="s">
        <v>670</v>
      </c>
      <c r="E12" s="211" t="s">
        <v>682</v>
      </c>
      <c r="F12" s="5" t="s">
        <v>677</v>
      </c>
    </row>
    <row r="13" spans="1:50" ht="15.75">
      <c r="A13" s="5" t="s">
        <v>683</v>
      </c>
      <c r="B13" s="55">
        <v>0.1</v>
      </c>
      <c r="C13" s="54">
        <v>0.7</v>
      </c>
      <c r="D13" s="5" t="s">
        <v>670</v>
      </c>
      <c r="E13" s="5" t="s">
        <v>684</v>
      </c>
      <c r="F13" s="5" t="s">
        <v>677</v>
      </c>
    </row>
    <row r="14" spans="1:50" ht="15.75">
      <c r="A14" s="5" t="s">
        <v>685</v>
      </c>
      <c r="B14" s="56" t="s">
        <v>679</v>
      </c>
      <c r="C14" s="54">
        <v>2</v>
      </c>
      <c r="D14" s="5" t="s">
        <v>670</v>
      </c>
      <c r="E14" s="5" t="s">
        <v>679</v>
      </c>
      <c r="F14" s="5" t="s">
        <v>677</v>
      </c>
    </row>
    <row r="15" spans="1:50" ht="15.75">
      <c r="A15" s="5" t="s">
        <v>686</v>
      </c>
      <c r="B15" s="56" t="s">
        <v>679</v>
      </c>
      <c r="C15" s="54">
        <v>0.4</v>
      </c>
      <c r="D15" s="5" t="s">
        <v>670</v>
      </c>
      <c r="E15" s="5" t="s">
        <v>679</v>
      </c>
      <c r="F15" s="5" t="s">
        <v>677</v>
      </c>
    </row>
    <row r="16" spans="1:50" ht="15.75">
      <c r="A16" s="5" t="s">
        <v>687</v>
      </c>
      <c r="B16" s="56" t="s">
        <v>679</v>
      </c>
      <c r="C16" s="54">
        <v>3.3</v>
      </c>
      <c r="D16" s="5" t="s">
        <v>670</v>
      </c>
      <c r="E16" s="5" t="s">
        <v>679</v>
      </c>
      <c r="F16" s="5" t="s">
        <v>677</v>
      </c>
    </row>
    <row r="17" spans="1:6" ht="15.75">
      <c r="A17" s="212" t="s">
        <v>688</v>
      </c>
      <c r="B17" s="107">
        <v>2.359E-3</v>
      </c>
      <c r="C17" s="108">
        <v>0.2</v>
      </c>
      <c r="D17" s="30" t="s">
        <v>670</v>
      </c>
      <c r="E17" s="5" t="s">
        <v>671</v>
      </c>
      <c r="F17" s="5" t="s">
        <v>677</v>
      </c>
    </row>
    <row r="18" spans="1:6" ht="34.700000000000003" customHeight="1">
      <c r="A18" s="1" t="s">
        <v>488</v>
      </c>
    </row>
    <row r="19" spans="1:6" ht="13.5" customHeight="1">
      <c r="A19" s="1" t="s">
        <v>689</v>
      </c>
    </row>
    <row r="20" spans="1:6" ht="13.5" customHeight="1">
      <c r="A20" s="42" t="s">
        <v>690</v>
      </c>
    </row>
    <row r="21" spans="1:6" ht="13.5" customHeight="1">
      <c r="A21" s="42" t="s">
        <v>691</v>
      </c>
    </row>
    <row r="22" spans="1:6" ht="13.5" customHeight="1">
      <c r="A22" s="1" t="s">
        <v>692</v>
      </c>
    </row>
    <row r="23" spans="1:6" ht="13.5" customHeight="1">
      <c r="A23" s="42" t="s">
        <v>693</v>
      </c>
    </row>
    <row r="24" spans="1:6" ht="13.5" customHeight="1">
      <c r="A24" s="42" t="s">
        <v>694</v>
      </c>
    </row>
    <row r="25" spans="1:6" ht="13.5" customHeight="1">
      <c r="A25" s="1" t="s">
        <v>695</v>
      </c>
    </row>
    <row r="26" spans="1:6" ht="13.5" customHeight="1">
      <c r="A26" s="1" t="s">
        <v>696</v>
      </c>
    </row>
  </sheetData>
  <sheetProtection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3">
    <mergeCell ref="A3:D3"/>
    <mergeCell ref="A4:D4"/>
    <mergeCell ref="A5:D5"/>
  </mergeCells>
  <hyperlinks>
    <hyperlink ref="A4" r:id="rId1" xr:uid="{AA75AE96-1ABA-4F4C-8EFA-B23263E04B3E}"/>
  </hyperlinks>
  <pageMargins left="0.7" right="0.7" top="0.75" bottom="0.75" header="0.3" footer="0.3"/>
  <headerFooter>
    <oddHeader>&amp;C&amp;"Aptos"&amp;14&amp;KFF0000 OFFICIAL&amp;1#_x000D_</oddHeader>
    <oddFooter>&amp;C_x000D_&amp;1#&amp;"Aptos"&amp;14&amp;KFF0000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0F59B-BEB2-443A-AF2A-A906F31695E7}">
  <sheetPr>
    <tabColor theme="4" tint="9.9978637043366805E-2"/>
  </sheetPr>
  <dimension ref="A1:G90"/>
  <sheetViews>
    <sheetView zoomScaleNormal="100" workbookViewId="0"/>
  </sheetViews>
  <sheetFormatPr defaultColWidth="9" defaultRowHeight="12.75"/>
  <cols>
    <col min="1" max="1" width="36.42578125" style="1" customWidth="1"/>
    <col min="2" max="2" width="40.42578125" style="1" customWidth="1"/>
    <col min="3" max="3" width="43.42578125" style="1" customWidth="1"/>
    <col min="4" max="4" width="40.42578125" style="1" customWidth="1"/>
    <col min="5" max="5" width="37.28515625" style="1" customWidth="1"/>
    <col min="6" max="6" width="106.7109375" style="1" bestFit="1" customWidth="1"/>
    <col min="7" max="7" width="65" style="1" bestFit="1" customWidth="1"/>
    <col min="8" max="16384" width="9" style="1"/>
  </cols>
  <sheetData>
    <row r="1" spans="1:4" ht="20.25" thickBot="1">
      <c r="A1" s="11" t="s">
        <v>697</v>
      </c>
      <c r="B1" s="130"/>
      <c r="C1" s="347"/>
      <c r="D1" s="347"/>
    </row>
    <row r="2" spans="1:4" ht="37.700000000000003" customHeight="1" thickTop="1" thickBot="1">
      <c r="A2" s="346" t="s">
        <v>61</v>
      </c>
      <c r="B2" s="131"/>
      <c r="C2" s="131"/>
      <c r="D2" s="131"/>
    </row>
    <row r="3" spans="1:4" ht="117.75" customHeight="1" thickTop="1">
      <c r="A3" s="366" t="s">
        <v>698</v>
      </c>
      <c r="B3" s="366"/>
      <c r="C3" s="366"/>
      <c r="D3" s="366"/>
    </row>
    <row r="4" spans="1:4" ht="18" customHeight="1" thickBot="1">
      <c r="A4" s="133" t="s">
        <v>699</v>
      </c>
      <c r="B4" s="133"/>
      <c r="C4" s="133"/>
      <c r="D4" s="133"/>
    </row>
    <row r="5" spans="1:4" ht="183" customHeight="1" thickTop="1">
      <c r="A5" s="365" t="s">
        <v>700</v>
      </c>
      <c r="B5" s="365"/>
      <c r="C5" s="365"/>
      <c r="D5" s="365"/>
    </row>
    <row r="6" spans="1:4">
      <c r="A6" s="10" t="s">
        <v>701</v>
      </c>
    </row>
    <row r="7" spans="1:4" ht="14.25">
      <c r="A7" s="258" t="s">
        <v>702</v>
      </c>
      <c r="B7" s="259" t="s">
        <v>703</v>
      </c>
      <c r="C7" s="259" t="s">
        <v>704</v>
      </c>
      <c r="D7" s="265" t="s">
        <v>705</v>
      </c>
    </row>
    <row r="8" spans="1:4">
      <c r="A8" s="29" t="s">
        <v>268</v>
      </c>
      <c r="B8" s="288"/>
      <c r="C8" s="288"/>
      <c r="D8" s="288"/>
    </row>
    <row r="9" spans="1:4">
      <c r="A9" s="5" t="s">
        <v>264</v>
      </c>
      <c r="B9" s="134"/>
      <c r="C9" s="134"/>
      <c r="D9" s="134"/>
    </row>
    <row r="10" spans="1:4">
      <c r="A10" s="5" t="s">
        <v>270</v>
      </c>
      <c r="B10" s="134"/>
      <c r="C10" s="134"/>
      <c r="D10" s="134"/>
    </row>
    <row r="11" spans="1:4">
      <c r="A11" s="5" t="s">
        <v>706</v>
      </c>
      <c r="B11" s="134"/>
      <c r="C11" s="134"/>
      <c r="D11" s="134"/>
    </row>
    <row r="12" spans="1:4">
      <c r="A12" s="5" t="s">
        <v>263</v>
      </c>
      <c r="B12" s="134"/>
      <c r="C12" s="134"/>
      <c r="D12" s="134"/>
    </row>
    <row r="13" spans="1:4">
      <c r="A13" s="5" t="s">
        <v>260</v>
      </c>
      <c r="B13" s="134"/>
      <c r="C13" s="134"/>
      <c r="D13" s="134"/>
    </row>
    <row r="14" spans="1:4">
      <c r="A14" s="5" t="s">
        <v>90</v>
      </c>
      <c r="B14" s="134"/>
      <c r="C14" s="134"/>
      <c r="D14" s="134"/>
    </row>
    <row r="15" spans="1:4">
      <c r="A15" s="5" t="s">
        <v>272</v>
      </c>
      <c r="B15" s="134"/>
      <c r="C15" s="134"/>
      <c r="D15" s="134"/>
    </row>
    <row r="16" spans="1:4">
      <c r="A16" s="5" t="s">
        <v>280</v>
      </c>
      <c r="B16" s="134"/>
      <c r="C16" s="134"/>
      <c r="D16" s="134"/>
    </row>
    <row r="17" spans="1:4">
      <c r="A17" s="5" t="s">
        <v>707</v>
      </c>
      <c r="B17" s="134"/>
      <c r="C17" s="134"/>
      <c r="D17" s="134"/>
    </row>
    <row r="18" spans="1:4">
      <c r="A18" s="5" t="s">
        <v>708</v>
      </c>
      <c r="B18" s="134"/>
      <c r="C18" s="134"/>
      <c r="D18" s="134"/>
    </row>
    <row r="19" spans="1:4" ht="15.75" thickBot="1">
      <c r="A19" s="59" t="s">
        <v>709</v>
      </c>
      <c r="B19" s="61">
        <f>IFERROR(IF(COUNTBLANK(B8:B18)=COUNTA($A$8:$A$18),0,B48+B76+$E$89),0)</f>
        <v>0</v>
      </c>
      <c r="C19" s="61">
        <f>IFERROR(IF(COUNTBLANK(C8:C18)=COUNTA($A$8:$A$18),0,C48+C76+$E$89),0)</f>
        <v>0</v>
      </c>
      <c r="D19" s="61">
        <f>IFERROR(IF(COUNTBLANK(D8:D18)=COUNTA($A$8:$A$18),0,D48+D76+$E$89),0)</f>
        <v>0</v>
      </c>
    </row>
    <row r="20" spans="1:4" s="51" customFormat="1" ht="39.6" customHeight="1" thickTop="1">
      <c r="A20" s="109" t="s">
        <v>710</v>
      </c>
      <c r="B20" s="110"/>
      <c r="C20" s="110"/>
      <c r="D20" s="110"/>
    </row>
    <row r="21" spans="1:4">
      <c r="A21" s="85" t="s">
        <v>711</v>
      </c>
    </row>
    <row r="22" spans="1:4" ht="33.6" customHeight="1">
      <c r="A22" s="10" t="s">
        <v>712</v>
      </c>
    </row>
    <row r="23" spans="1:4" ht="14.25">
      <c r="A23" s="290" t="s">
        <v>702</v>
      </c>
      <c r="B23" s="259" t="s">
        <v>713</v>
      </c>
      <c r="C23" s="287" t="s">
        <v>44</v>
      </c>
    </row>
    <row r="24" spans="1:4">
      <c r="A24" s="29" t="s">
        <v>268</v>
      </c>
      <c r="B24" s="289">
        <f>INDEX('1.1 Product Stage EFs'!$F$6:$F$184,MATCH(A24,'1.1 Product Stage EFs'!$C$6:$C$184,0))</f>
        <v>900.63761999999997</v>
      </c>
      <c r="C24" s="289" t="str">
        <f>INDEX('1.1 Product Stage EFs'!$J$6:$J$184,MATCH(A24,'1.1 Product Stage EFs'!$C$6:$C$184,0))</f>
        <v>AusLCI 1.45 (2025)</v>
      </c>
    </row>
    <row r="25" spans="1:4">
      <c r="A25" s="5" t="s">
        <v>264</v>
      </c>
      <c r="B25" s="62">
        <v>0</v>
      </c>
      <c r="C25" s="62" t="str">
        <f>INDEX('1.1 Product Stage EFs'!$J$6:$J$184,MATCH(A25,'1.1 Product Stage EFs'!$C$6:$C$184,0))</f>
        <v>AusLCI 1.45 (2025)</v>
      </c>
    </row>
    <row r="26" spans="1:4" ht="15.75" customHeight="1">
      <c r="A26" s="5" t="s">
        <v>270</v>
      </c>
      <c r="B26" s="62">
        <f>INDEX('1.1 Product Stage EFs'!$F$6:$F$184,MATCH(A26,'1.1 Product Stage EFs'!$C$6:$C$184,0))</f>
        <v>168.63998000000001</v>
      </c>
      <c r="C26" s="62" t="str">
        <f>INDEX('1.1 Product Stage EFs'!$J$6:$J$184,MATCH(A26,'1.1 Product Stage EFs'!$C$6:$C$184,0))</f>
        <v>AusLCI 1.45 (2025)</v>
      </c>
    </row>
    <row r="27" spans="1:4">
      <c r="A27" s="5" t="s">
        <v>706</v>
      </c>
      <c r="B27" s="62">
        <f>INDEX('1.1 Product Stage EFs'!$F$6:$F$184,MATCH(A27,'1.1 Product Stage EFs'!$C$6:$C$184,0))</f>
        <v>1600</v>
      </c>
      <c r="C27" s="62" t="str">
        <f>INDEX('1.1 Product Stage EFs'!$J$6:$J$184,MATCH(A27,'1.1 Product Stage EFs'!$C$6:$C$184,0))</f>
        <v>AusLCI 1.45 (2025)</v>
      </c>
    </row>
    <row r="28" spans="1:4" ht="15.75" customHeight="1">
      <c r="A28" s="5" t="s">
        <v>263</v>
      </c>
      <c r="B28" s="62">
        <f>INDEX('1.1 Product Stage EFs'!$F$6:$F$184,MATCH(A28,'1.1 Product Stage EFs'!$C$6:$C$184,0))</f>
        <v>6.66</v>
      </c>
      <c r="C28" s="62" t="str">
        <f>INDEX('1.1 Product Stage EFs'!$J$6:$J$184,MATCH(A28,'1.1 Product Stage EFs'!$C$6:$C$184,0))</f>
        <v>NABERS National Emission Factor Database v2025.1 (2025)</v>
      </c>
    </row>
    <row r="29" spans="1:4" ht="15.75" customHeight="1">
      <c r="A29" s="5" t="s">
        <v>260</v>
      </c>
      <c r="B29" s="62">
        <f>INDEX('1.1 Product Stage EFs'!$F$6:$F$184,MATCH(A29,'1.1 Product Stage EFs'!$C$6:$C$184,0))</f>
        <v>6.66</v>
      </c>
      <c r="C29" s="62" t="str">
        <f>INDEX('1.1 Product Stage EFs'!$J$6:$J$184,MATCH(A29,'1.1 Product Stage EFs'!$C$6:$C$184,0))</f>
        <v>NABERS National Emission Factor Database v2025.1 (2025)</v>
      </c>
    </row>
    <row r="30" spans="1:4" ht="15.75" customHeight="1">
      <c r="A30" s="5" t="s">
        <v>90</v>
      </c>
      <c r="B30" s="62">
        <f>INDEX('1.1 Product Stage EFs'!$F$6:$F$184,MATCH(A30,'1.1 Product Stage EFs'!$C$6:$C$184,0))</f>
        <v>3.82</v>
      </c>
      <c r="C30" s="62" t="str">
        <f>INDEX('1.1 Product Stage EFs'!$J$6:$J$184,MATCH(A30,'1.1 Product Stage EFs'!$C$6:$C$184,0))</f>
        <v>NABERS National Emission Factor Database v2025.1 (2025)</v>
      </c>
    </row>
    <row r="31" spans="1:4" ht="15.75" customHeight="1">
      <c r="A31" s="5" t="s">
        <v>272</v>
      </c>
      <c r="B31" s="62">
        <f>INDEX('1.1 Product Stage EFs'!$F$6:$F$184,MATCH(A31,'1.1 Product Stage EFs'!$C$6:$C$184,0))</f>
        <v>5.0038805000000002</v>
      </c>
      <c r="C31" s="62" t="str">
        <f>INDEX('1.1 Product Stage EFs'!$J$6:$J$184,MATCH(A31,'1.1 Product Stage EFs'!$C$6:$C$184,0))</f>
        <v>AusLCI 1.45 (2025)</v>
      </c>
    </row>
    <row r="32" spans="1:4">
      <c r="A32" s="5" t="s">
        <v>280</v>
      </c>
      <c r="B32" s="62">
        <f>'1.1 Product Stage EFs'!F100</f>
        <v>0.39832852000000002</v>
      </c>
      <c r="C32" s="62" t="s">
        <v>714</v>
      </c>
    </row>
    <row r="33" spans="1:4">
      <c r="A33" s="5" t="s">
        <v>707</v>
      </c>
      <c r="B33" s="62">
        <v>0</v>
      </c>
      <c r="C33" s="62" t="s">
        <v>715</v>
      </c>
    </row>
    <row r="34" spans="1:4">
      <c r="A34" s="30" t="s">
        <v>257</v>
      </c>
      <c r="B34" s="152">
        <f>1.67*1000</f>
        <v>1670</v>
      </c>
      <c r="C34" s="152" t="s">
        <v>716</v>
      </c>
    </row>
    <row r="35" spans="1:4" ht="33.6" customHeight="1">
      <c r="A35" s="184" t="s">
        <v>717</v>
      </c>
      <c r="B35" s="185"/>
      <c r="C35" s="185"/>
    </row>
    <row r="36" spans="1:4" ht="14.25">
      <c r="A36" s="293" t="s">
        <v>702</v>
      </c>
      <c r="B36" s="294" t="s">
        <v>718</v>
      </c>
      <c r="C36" s="264" t="s">
        <v>719</v>
      </c>
      <c r="D36" s="282" t="s">
        <v>720</v>
      </c>
    </row>
    <row r="37" spans="1:4">
      <c r="A37" s="86" t="s">
        <v>268</v>
      </c>
      <c r="B37" s="291">
        <f t="shared" ref="B37:D47" si="0">B8*$B24/1000</f>
        <v>0</v>
      </c>
      <c r="C37" s="291">
        <f t="shared" si="0"/>
        <v>0</v>
      </c>
      <c r="D37" s="292">
        <f t="shared" si="0"/>
        <v>0</v>
      </c>
    </row>
    <row r="38" spans="1:4">
      <c r="A38" s="203" t="s">
        <v>264</v>
      </c>
      <c r="B38" s="204">
        <f t="shared" si="0"/>
        <v>0</v>
      </c>
      <c r="C38" s="204">
        <f t="shared" si="0"/>
        <v>0</v>
      </c>
      <c r="D38" s="152">
        <f t="shared" si="0"/>
        <v>0</v>
      </c>
    </row>
    <row r="39" spans="1:4">
      <c r="A39" s="203" t="s">
        <v>270</v>
      </c>
      <c r="B39" s="204">
        <f t="shared" si="0"/>
        <v>0</v>
      </c>
      <c r="C39" s="204">
        <f t="shared" si="0"/>
        <v>0</v>
      </c>
      <c r="D39" s="152">
        <f t="shared" si="0"/>
        <v>0</v>
      </c>
    </row>
    <row r="40" spans="1:4">
      <c r="A40" s="203" t="s">
        <v>706</v>
      </c>
      <c r="B40" s="204">
        <f t="shared" si="0"/>
        <v>0</v>
      </c>
      <c r="C40" s="204">
        <f t="shared" si="0"/>
        <v>0</v>
      </c>
      <c r="D40" s="152">
        <f t="shared" si="0"/>
        <v>0</v>
      </c>
    </row>
    <row r="41" spans="1:4">
      <c r="A41" s="203" t="s">
        <v>263</v>
      </c>
      <c r="B41" s="204">
        <f t="shared" si="0"/>
        <v>0</v>
      </c>
      <c r="C41" s="204">
        <f t="shared" si="0"/>
        <v>0</v>
      </c>
      <c r="D41" s="152">
        <f t="shared" si="0"/>
        <v>0</v>
      </c>
    </row>
    <row r="42" spans="1:4">
      <c r="A42" s="203" t="s">
        <v>260</v>
      </c>
      <c r="B42" s="204">
        <f t="shared" si="0"/>
        <v>0</v>
      </c>
      <c r="C42" s="204">
        <f t="shared" si="0"/>
        <v>0</v>
      </c>
      <c r="D42" s="152">
        <f t="shared" si="0"/>
        <v>0</v>
      </c>
    </row>
    <row r="43" spans="1:4">
      <c r="A43" s="203" t="s">
        <v>90</v>
      </c>
      <c r="B43" s="204">
        <f t="shared" si="0"/>
        <v>0</v>
      </c>
      <c r="C43" s="204">
        <f t="shared" si="0"/>
        <v>0</v>
      </c>
      <c r="D43" s="152">
        <f t="shared" si="0"/>
        <v>0</v>
      </c>
    </row>
    <row r="44" spans="1:4">
      <c r="A44" s="203" t="s">
        <v>272</v>
      </c>
      <c r="B44" s="204">
        <f t="shared" si="0"/>
        <v>0</v>
      </c>
      <c r="C44" s="204">
        <f t="shared" si="0"/>
        <v>0</v>
      </c>
      <c r="D44" s="152">
        <f t="shared" si="0"/>
        <v>0</v>
      </c>
    </row>
    <row r="45" spans="1:4">
      <c r="A45" s="203" t="s">
        <v>280</v>
      </c>
      <c r="B45" s="204">
        <f t="shared" si="0"/>
        <v>0</v>
      </c>
      <c r="C45" s="204">
        <f t="shared" si="0"/>
        <v>0</v>
      </c>
      <c r="D45" s="152">
        <f t="shared" si="0"/>
        <v>0</v>
      </c>
    </row>
    <row r="46" spans="1:4">
      <c r="A46" s="203" t="s">
        <v>707</v>
      </c>
      <c r="B46" s="204">
        <f t="shared" si="0"/>
        <v>0</v>
      </c>
      <c r="C46" s="204">
        <f t="shared" si="0"/>
        <v>0</v>
      </c>
      <c r="D46" s="152">
        <f t="shared" si="0"/>
        <v>0</v>
      </c>
    </row>
    <row r="47" spans="1:4">
      <c r="A47" s="203" t="s">
        <v>708</v>
      </c>
      <c r="B47" s="204">
        <f t="shared" si="0"/>
        <v>0</v>
      </c>
      <c r="C47" s="204">
        <f t="shared" si="0"/>
        <v>0</v>
      </c>
      <c r="D47" s="152">
        <f t="shared" si="0"/>
        <v>0</v>
      </c>
    </row>
    <row r="48" spans="1:4" ht="15.75" thickBot="1">
      <c r="A48" s="205" t="s">
        <v>721</v>
      </c>
      <c r="B48" s="206">
        <f>SUM(B37:B47)</f>
        <v>0</v>
      </c>
      <c r="C48" s="206">
        <f t="shared" ref="C48" si="1">SUM(C37:C47)</f>
        <v>0</v>
      </c>
      <c r="D48" s="207">
        <f t="shared" ref="D48" si="2">SUM(D37:D47)</f>
        <v>0</v>
      </c>
    </row>
    <row r="49" spans="1:5" ht="34.35" customHeight="1" thickTop="1">
      <c r="A49" s="295" t="s">
        <v>722</v>
      </c>
      <c r="B49" s="296"/>
      <c r="C49" s="296"/>
      <c r="D49" s="296"/>
    </row>
    <row r="50" spans="1:5">
      <c r="A50" s="258" t="s">
        <v>702</v>
      </c>
      <c r="B50" s="259" t="s">
        <v>723</v>
      </c>
      <c r="C50" s="259" t="s">
        <v>724</v>
      </c>
      <c r="D50" s="285" t="s">
        <v>725</v>
      </c>
      <c r="E50" s="287" t="s">
        <v>726</v>
      </c>
    </row>
    <row r="51" spans="1:5">
      <c r="A51" s="29" t="s">
        <v>268</v>
      </c>
      <c r="B51" s="297">
        <f>'3.1 Transport Distances'!B10</f>
        <v>350</v>
      </c>
      <c r="C51" s="297">
        <f>'3.1 Transport Distances'!C10</f>
        <v>0</v>
      </c>
      <c r="D51" s="297">
        <f>'3.1 Transport Distances'!D10</f>
        <v>3400</v>
      </c>
      <c r="E51" s="29" t="s">
        <v>727</v>
      </c>
    </row>
    <row r="52" spans="1:5">
      <c r="A52" s="5" t="s">
        <v>264</v>
      </c>
      <c r="B52" s="165">
        <f>'3.1 Transport Distances'!B10</f>
        <v>350</v>
      </c>
      <c r="C52" s="165">
        <f>'3.1 Transport Distances'!C10</f>
        <v>0</v>
      </c>
      <c r="D52" s="165">
        <f>'3.1 Transport Distances'!D10</f>
        <v>3400</v>
      </c>
      <c r="E52" s="5" t="s">
        <v>727</v>
      </c>
    </row>
    <row r="53" spans="1:5">
      <c r="A53" s="5" t="s">
        <v>270</v>
      </c>
      <c r="B53" s="165">
        <f>'3.1 Transport Distances'!B10</f>
        <v>350</v>
      </c>
      <c r="C53" s="165">
        <f>'3.1 Transport Distances'!C10</f>
        <v>0</v>
      </c>
      <c r="D53" s="165">
        <f>'3.1 Transport Distances'!D10</f>
        <v>3400</v>
      </c>
      <c r="E53" s="5" t="s">
        <v>727</v>
      </c>
    </row>
    <row r="54" spans="1:5">
      <c r="A54" s="5" t="s">
        <v>706</v>
      </c>
      <c r="B54" s="165">
        <f>'3.1 Transport Distances'!B10</f>
        <v>350</v>
      </c>
      <c r="C54" s="165">
        <f>'3.1 Transport Distances'!C10</f>
        <v>0</v>
      </c>
      <c r="D54" s="165">
        <f>'3.1 Transport Distances'!D10</f>
        <v>3400</v>
      </c>
      <c r="E54" s="5" t="s">
        <v>727</v>
      </c>
    </row>
    <row r="55" spans="1:5">
      <c r="A55" s="5" t="s">
        <v>263</v>
      </c>
      <c r="B55" s="60">
        <f>'3.1 Transport Distances'!B$6</f>
        <v>40</v>
      </c>
      <c r="C55" s="60">
        <f>'3.1 Transport Distances'!C$6</f>
        <v>0</v>
      </c>
      <c r="D55" s="60">
        <f>'3.1 Transport Distances'!D$6</f>
        <v>0</v>
      </c>
      <c r="E55" s="5" t="s">
        <v>728</v>
      </c>
    </row>
    <row r="56" spans="1:5">
      <c r="A56" s="5" t="s">
        <v>260</v>
      </c>
      <c r="B56" s="60">
        <f>'3.1 Transport Distances'!B$6</f>
        <v>40</v>
      </c>
      <c r="C56" s="60">
        <f>'3.1 Transport Distances'!C$6</f>
        <v>0</v>
      </c>
      <c r="D56" s="60">
        <f>'3.1 Transport Distances'!D$6</f>
        <v>0</v>
      </c>
      <c r="E56" s="5" t="s">
        <v>728</v>
      </c>
    </row>
    <row r="57" spans="1:5">
      <c r="A57" s="5" t="s">
        <v>90</v>
      </c>
      <c r="B57" s="60">
        <f>'3.1 Transport Distances'!B$6</f>
        <v>40</v>
      </c>
      <c r="C57" s="60">
        <f>'3.1 Transport Distances'!C$6</f>
        <v>0</v>
      </c>
      <c r="D57" s="60">
        <f>'3.1 Transport Distances'!D$6</f>
        <v>0</v>
      </c>
      <c r="E57" s="5" t="s">
        <v>728</v>
      </c>
    </row>
    <row r="58" spans="1:5">
      <c r="A58" s="5" t="s">
        <v>272</v>
      </c>
      <c r="B58" s="60">
        <f>'3.1 Transport Distances'!B$6</f>
        <v>40</v>
      </c>
      <c r="C58" s="60">
        <f>'3.1 Transport Distances'!C$6</f>
        <v>0</v>
      </c>
      <c r="D58" s="60">
        <f>'3.1 Transport Distances'!D$6</f>
        <v>0</v>
      </c>
      <c r="E58" s="5" t="s">
        <v>728</v>
      </c>
    </row>
    <row r="59" spans="1:5">
      <c r="A59" s="5" t="s">
        <v>280</v>
      </c>
      <c r="B59" s="60">
        <v>0</v>
      </c>
      <c r="C59" s="60">
        <v>0</v>
      </c>
      <c r="D59" s="60">
        <v>0</v>
      </c>
      <c r="E59" s="5" t="s">
        <v>729</v>
      </c>
    </row>
    <row r="60" spans="1:5">
      <c r="A60" s="5" t="s">
        <v>707</v>
      </c>
      <c r="B60" s="60">
        <v>0</v>
      </c>
      <c r="C60" s="60">
        <v>0</v>
      </c>
      <c r="D60" s="60">
        <v>0</v>
      </c>
      <c r="E60" s="5" t="s">
        <v>729</v>
      </c>
    </row>
    <row r="61" spans="1:5">
      <c r="A61" s="30" t="s">
        <v>708</v>
      </c>
      <c r="B61" s="111">
        <v>1000</v>
      </c>
      <c r="C61" s="111">
        <f>'3.1 Transport Distances'!C25</f>
        <v>0</v>
      </c>
      <c r="D61" s="111">
        <f>'3.1 Transport Distances'!D25</f>
        <v>8300</v>
      </c>
      <c r="E61" s="30" t="s">
        <v>730</v>
      </c>
    </row>
    <row r="62" spans="1:5" ht="35.450000000000003" customHeight="1">
      <c r="A62" s="112" t="s">
        <v>731</v>
      </c>
    </row>
    <row r="63" spans="1:5">
      <c r="A63" s="10" t="s">
        <v>732</v>
      </c>
    </row>
    <row r="64" spans="1:5" ht="14.25">
      <c r="A64" s="290" t="s">
        <v>702</v>
      </c>
      <c r="B64" s="259" t="s">
        <v>733</v>
      </c>
      <c r="C64" s="259" t="s">
        <v>734</v>
      </c>
      <c r="D64" s="265" t="s">
        <v>735</v>
      </c>
    </row>
    <row r="65" spans="1:7">
      <c r="A65" s="29" t="s">
        <v>268</v>
      </c>
      <c r="B65" s="289">
        <f>(B8)*($B51*('1.2 Transport EFs'!$B$8)/1000+$C51*('1.2 Transport EFs'!$B$12)/1000+$D51*('1.2 Transport EFs'!$B$13)/1000)</f>
        <v>0</v>
      </c>
      <c r="C65" s="289">
        <f>(C8)*($B51*('1.2 Transport EFs'!$B$8)/1000+$C51*('1.2 Transport EFs'!$B$12)/1000+$D51*('1.2 Transport EFs'!$B$13)/1000)</f>
        <v>0</v>
      </c>
      <c r="D65" s="289">
        <f>(D8)*($B51*('1.2 Transport EFs'!$B$8)/1000+$C51*('1.2 Transport EFs'!$B$12)/1000+$D51*('1.2 Transport EFs'!$B$13)/1000)</f>
        <v>0</v>
      </c>
    </row>
    <row r="66" spans="1:7">
      <c r="A66" s="5" t="s">
        <v>264</v>
      </c>
      <c r="B66" s="62">
        <f>(B9)*($B52*('1.2 Transport EFs'!$B$8)/1000+$C52*('1.2 Transport EFs'!$B$12)/1000+$D52*('1.2 Transport EFs'!$B$13)/1000)</f>
        <v>0</v>
      </c>
      <c r="C66" s="62">
        <f>(C9)*($B52*('1.2 Transport EFs'!$B$8)/1000+$C52*('1.2 Transport EFs'!$B$12)/1000+$D52*('1.2 Transport EFs'!$B$13)/1000)</f>
        <v>0</v>
      </c>
      <c r="D66" s="62">
        <f>(D9)*($B52*('1.2 Transport EFs'!$B$8)/1000+$C52*('1.2 Transport EFs'!$B$12)/1000+$D52*('1.2 Transport EFs'!$B$13)/1000)</f>
        <v>0</v>
      </c>
    </row>
    <row r="67" spans="1:7">
      <c r="A67" s="5" t="s">
        <v>270</v>
      </c>
      <c r="B67" s="62">
        <f>(B10)*($B53*('1.2 Transport EFs'!$B$8)/1000+$C53*('1.2 Transport EFs'!$B$12)/1000+$D53*('1.2 Transport EFs'!$B$13)/1000)</f>
        <v>0</v>
      </c>
      <c r="C67" s="62">
        <f>(C10)*($B53*('1.2 Transport EFs'!$B$8)/1000+$C53*('1.2 Transport EFs'!$B$12)/1000+$D53*('1.2 Transport EFs'!$B$13)/1000)</f>
        <v>0</v>
      </c>
      <c r="D67" s="62">
        <f>(D10)*($B53*('1.2 Transport EFs'!$B$8)/1000+$C53*('1.2 Transport EFs'!$B$12)/1000+$D53*('1.2 Transport EFs'!$B$13)/1000)</f>
        <v>0</v>
      </c>
    </row>
    <row r="68" spans="1:7">
      <c r="A68" s="5" t="s">
        <v>706</v>
      </c>
      <c r="B68" s="62">
        <f>(B11)*($B54*('1.2 Transport EFs'!$B$8)/1000+$C54*('1.2 Transport EFs'!$B$12)/1000+$D54*('1.2 Transport EFs'!$B$13)/1000)</f>
        <v>0</v>
      </c>
      <c r="C68" s="62">
        <f>(C11)*($B54*('1.2 Transport EFs'!$B$8)/1000+$C54*('1.2 Transport EFs'!$B$12)/1000+$D54*('1.2 Transport EFs'!$B$13)/1000)</f>
        <v>0</v>
      </c>
      <c r="D68" s="62">
        <f>(D11)*($B54*('1.2 Transport EFs'!$B$8)/1000+$C54*('1.2 Transport EFs'!$B$12)/1000+$D54*('1.2 Transport EFs'!$B$13)/1000)</f>
        <v>0</v>
      </c>
    </row>
    <row r="69" spans="1:7">
      <c r="A69" s="5" t="s">
        <v>263</v>
      </c>
      <c r="B69" s="62">
        <f>(B12)*($B55*('1.2 Transport EFs'!$B$8)/1000+$C55*('1.2 Transport EFs'!$B$12)/1000+$D55*('1.2 Transport EFs'!$B$13)/1000)</f>
        <v>0</v>
      </c>
      <c r="C69" s="62">
        <f>(C12)*($B55*('1.2 Transport EFs'!$B$8)/1000+$C55*('1.2 Transport EFs'!$B$12)/1000+$D55*('1.2 Transport EFs'!$B$13)/1000)</f>
        <v>0</v>
      </c>
      <c r="D69" s="62">
        <f>(D12)*($B55*('1.2 Transport EFs'!$B$8)/1000+$C55*('1.2 Transport EFs'!$B$12)/1000+$D55*('1.2 Transport EFs'!$B$13)/1000)</f>
        <v>0</v>
      </c>
    </row>
    <row r="70" spans="1:7">
      <c r="A70" s="5" t="s">
        <v>260</v>
      </c>
      <c r="B70" s="62">
        <f>(B13)*($B56*('1.2 Transport EFs'!$B$8)/1000+$C56*('1.2 Transport EFs'!$B$12)/1000+$D56*('1.2 Transport EFs'!$B$13)/1000)</f>
        <v>0</v>
      </c>
      <c r="C70" s="62">
        <f>(C13)*($B56*('1.2 Transport EFs'!$B$8)/1000+$C56*('1.2 Transport EFs'!$B$12)/1000+$D56*('1.2 Transport EFs'!$B$13)/1000)</f>
        <v>0</v>
      </c>
      <c r="D70" s="62">
        <f>(D13)*($B56*('1.2 Transport EFs'!$B$8)/1000+$C56*('1.2 Transport EFs'!$B$12)/1000+$D56*('1.2 Transport EFs'!$B$13)/1000)</f>
        <v>0</v>
      </c>
    </row>
    <row r="71" spans="1:7">
      <c r="A71" s="5" t="s">
        <v>90</v>
      </c>
      <c r="B71" s="62">
        <f>(B14)*($B57*('1.2 Transport EFs'!$B$8)/1000+$C57*('1.2 Transport EFs'!$B$12)/1000+$D57*('1.2 Transport EFs'!$B$13)/1000)</f>
        <v>0</v>
      </c>
      <c r="C71" s="62">
        <f>(C14)*($B57*('1.2 Transport EFs'!$B$8)/1000+$C57*('1.2 Transport EFs'!$B$12)/1000+$D57*('1.2 Transport EFs'!$B$13)/1000)</f>
        <v>0</v>
      </c>
      <c r="D71" s="62">
        <f>(D14)*($B57*('1.2 Transport EFs'!$B$8)/1000+$C57*('1.2 Transport EFs'!$B$12)/1000+$D57*('1.2 Transport EFs'!$B$13)/1000)</f>
        <v>0</v>
      </c>
    </row>
    <row r="72" spans="1:7">
      <c r="A72" s="5" t="s">
        <v>272</v>
      </c>
      <c r="B72" s="62">
        <f>(B15)*($B58*('1.2 Transport EFs'!$B$8)/1000+$C58*('1.2 Transport EFs'!$B$12)/1000+$D58*('1.2 Transport EFs'!$B$13)/1000)</f>
        <v>0</v>
      </c>
      <c r="C72" s="62">
        <f>(C15)*($B58*('1.2 Transport EFs'!$B$8)/1000+$C58*('1.2 Transport EFs'!$B$12)/1000+$D58*('1.2 Transport EFs'!$B$13)/1000)</f>
        <v>0</v>
      </c>
      <c r="D72" s="62">
        <f>(D15)*($B58*('1.2 Transport EFs'!$B$8)/1000+$C58*('1.2 Transport EFs'!$B$12)/1000+$D58*('1.2 Transport EFs'!$B$13)/1000)</f>
        <v>0</v>
      </c>
    </row>
    <row r="73" spans="1:7">
      <c r="A73" s="5" t="s">
        <v>280</v>
      </c>
      <c r="B73" s="62">
        <f>(B16)*($B59*('1.2 Transport EFs'!$B$8)/1000+$C59*('1.2 Transport EFs'!$B$12)/1000+$D59*('1.2 Transport EFs'!$B$13)/1000)</f>
        <v>0</v>
      </c>
      <c r="C73" s="62">
        <f>(C16)*($B59*('1.2 Transport EFs'!$B$8)/1000+$C59*('1.2 Transport EFs'!$B$12)/1000+$D59*('1.2 Transport EFs'!$B$13)/1000)</f>
        <v>0</v>
      </c>
      <c r="D73" s="62">
        <f>(D16)*($B59*('1.2 Transport EFs'!$B$8)/1000+$C59*('1.2 Transport EFs'!$B$12)/1000+$D59*('1.2 Transport EFs'!$B$13)/1000)</f>
        <v>0</v>
      </c>
    </row>
    <row r="74" spans="1:7">
      <c r="A74" s="5" t="s">
        <v>707</v>
      </c>
      <c r="B74" s="62">
        <f>(B17)*($B60*('1.2 Transport EFs'!$B$8)/1000+$C60*('1.2 Transport EFs'!$B$12)/1000+$D60*('1.2 Transport EFs'!$B$13)/1000)</f>
        <v>0</v>
      </c>
      <c r="C74" s="62">
        <f>(C17)*($B60*('1.2 Transport EFs'!$B$8)/1000+$C60*('1.2 Transport EFs'!$B$12)/1000+$D60*('1.2 Transport EFs'!$B$13)/1000)</f>
        <v>0</v>
      </c>
      <c r="D74" s="62">
        <f>(D17)*($B60*('1.2 Transport EFs'!$B$8)/1000+$C60*('1.2 Transport EFs'!$B$12)/1000+$D60*('1.2 Transport EFs'!$B$13)/1000)</f>
        <v>0</v>
      </c>
    </row>
    <row r="75" spans="1:7">
      <c r="A75" s="5" t="s">
        <v>708</v>
      </c>
      <c r="B75" s="62">
        <f>(B18)*($B61*('1.2 Transport EFs'!$B$8)/1000+$C61*('1.2 Transport EFs'!$B$12)/1000+$D61*('1.2 Transport EFs'!$B$13)/1000)</f>
        <v>0</v>
      </c>
      <c r="C75" s="62">
        <f>(C18)*($B61*('1.2 Transport EFs'!$B$8)/1000+$C61*('1.2 Transport EFs'!$B$12)/1000+$D61*('1.2 Transport EFs'!$B$13)/1000)</f>
        <v>0</v>
      </c>
      <c r="D75" s="62">
        <f>(D18)*($B61*('1.2 Transport EFs'!$B$8)/1000+$C61*('1.2 Transport EFs'!$B$12)/1000+$D61*('1.2 Transport EFs'!$B$13)/1000)</f>
        <v>0</v>
      </c>
    </row>
    <row r="76" spans="1:7" ht="15.75" thickBot="1">
      <c r="A76" s="59" t="s">
        <v>736</v>
      </c>
      <c r="B76" s="61">
        <f>SUM(B65:B75)</f>
        <v>0</v>
      </c>
      <c r="C76" s="61">
        <f t="shared" ref="C76:D76" si="3">SUM(C65:C75)</f>
        <v>0</v>
      </c>
      <c r="D76" s="61">
        <f t="shared" si="3"/>
        <v>0</v>
      </c>
    </row>
    <row r="77" spans="1:7" ht="35.450000000000003" customHeight="1" thickTop="1">
      <c r="A77" s="112" t="s">
        <v>737</v>
      </c>
    </row>
    <row r="78" spans="1:7">
      <c r="A78" s="10" t="s">
        <v>738</v>
      </c>
    </row>
    <row r="79" spans="1:7" ht="14.25">
      <c r="A79" s="258" t="s">
        <v>739</v>
      </c>
      <c r="B79" s="259" t="s">
        <v>740</v>
      </c>
      <c r="C79" s="259" t="s">
        <v>741</v>
      </c>
      <c r="D79" s="259" t="s">
        <v>742</v>
      </c>
      <c r="E79" s="259" t="s">
        <v>743</v>
      </c>
      <c r="F79" s="259" t="s">
        <v>744</v>
      </c>
      <c r="G79" s="282" t="s">
        <v>745</v>
      </c>
    </row>
    <row r="80" spans="1:7">
      <c r="A80" s="29" t="s">
        <v>746</v>
      </c>
      <c r="B80" s="29">
        <v>22.7</v>
      </c>
      <c r="C80" s="336" t="s">
        <v>747</v>
      </c>
      <c r="D80" s="298">
        <f>'1.3 Fuel EFs and Conversion'!B88/1000+'1.3 Fuel EFs and Conversion'!C61/1000</f>
        <v>8.7709999999999996E-2</v>
      </c>
      <c r="E80" s="298">
        <f t="shared" ref="E80:E88" si="4">D80*B80</f>
        <v>1.9910169999999998</v>
      </c>
      <c r="F80" s="29" t="s">
        <v>748</v>
      </c>
      <c r="G80" s="29" t="s">
        <v>749</v>
      </c>
    </row>
    <row r="81" spans="1:7">
      <c r="A81" s="5" t="s">
        <v>750</v>
      </c>
      <c r="B81" s="5">
        <v>4.3600000000000003</v>
      </c>
      <c r="C81" s="337" t="s">
        <v>751</v>
      </c>
      <c r="D81" s="46">
        <f>'1.4 Electricity EFs and Calc'!B19</f>
        <v>0.69</v>
      </c>
      <c r="E81" s="46">
        <f t="shared" si="4"/>
        <v>3.0084</v>
      </c>
      <c r="F81" s="5" t="s">
        <v>752</v>
      </c>
      <c r="G81" s="5" t="s">
        <v>749</v>
      </c>
    </row>
    <row r="82" spans="1:7">
      <c r="A82" s="5" t="s">
        <v>753</v>
      </c>
      <c r="B82" s="5">
        <v>3.09</v>
      </c>
      <c r="C82" s="337" t="s">
        <v>747</v>
      </c>
      <c r="D82" s="199">
        <f>SUM('1.3 Fuel EFs and Conversion'!B60:C60)/1000</f>
        <v>9.1600000000000001E-2</v>
      </c>
      <c r="E82" s="46">
        <f t="shared" si="4"/>
        <v>0.28304399999999996</v>
      </c>
      <c r="F82" s="5" t="s">
        <v>754</v>
      </c>
      <c r="G82" s="5" t="s">
        <v>749</v>
      </c>
    </row>
    <row r="83" spans="1:7">
      <c r="A83" s="5" t="s">
        <v>755</v>
      </c>
      <c r="B83" s="5">
        <v>13.3</v>
      </c>
      <c r="C83" s="337" t="s">
        <v>747</v>
      </c>
      <c r="D83" s="199">
        <f>SUM('1.3 Fuel EFs and Conversion'!B60:C60)/1000</f>
        <v>9.1600000000000001E-2</v>
      </c>
      <c r="E83" s="46">
        <f t="shared" si="4"/>
        <v>1.21828</v>
      </c>
      <c r="F83" s="5" t="s">
        <v>756</v>
      </c>
      <c r="G83" s="5" t="s">
        <v>749</v>
      </c>
    </row>
    <row r="84" spans="1:7">
      <c r="A84" s="5" t="s">
        <v>757</v>
      </c>
      <c r="B84" s="5">
        <v>1.1900000000000001E-2</v>
      </c>
      <c r="C84" s="337" t="s">
        <v>111</v>
      </c>
      <c r="D84" s="199">
        <f>SUM('1.3 Fuel EFs and Conversion'!B59:C59)/1000</f>
        <v>3.1899999999999998E-2</v>
      </c>
      <c r="E84" s="46">
        <f t="shared" si="4"/>
        <v>3.7961000000000001E-4</v>
      </c>
      <c r="F84" s="5" t="s">
        <v>758</v>
      </c>
      <c r="G84" s="5" t="s">
        <v>749</v>
      </c>
    </row>
    <row r="85" spans="1:7">
      <c r="A85" s="5" t="s">
        <v>759</v>
      </c>
      <c r="B85" s="5">
        <v>1.1599999999999999</v>
      </c>
      <c r="C85" s="337" t="s">
        <v>747</v>
      </c>
      <c r="D85" s="199">
        <f>SUM('1.3 Fuel EFs and Conversion'!B71:C71)/1000</f>
        <v>6.54E-2</v>
      </c>
      <c r="E85" s="46">
        <f t="shared" si="4"/>
        <v>7.5864000000000001E-2</v>
      </c>
      <c r="F85" s="5" t="s">
        <v>760</v>
      </c>
      <c r="G85" s="5" t="s">
        <v>749</v>
      </c>
    </row>
    <row r="86" spans="1:7" ht="25.5">
      <c r="A86" s="35" t="s">
        <v>761</v>
      </c>
      <c r="B86" s="5">
        <v>1.43E-2</v>
      </c>
      <c r="C86" s="337" t="s">
        <v>762</v>
      </c>
      <c r="D86" s="199">
        <v>1.8564666000000001</v>
      </c>
      <c r="E86" s="46">
        <f t="shared" si="4"/>
        <v>2.6547472380000003E-2</v>
      </c>
      <c r="F86" s="5" t="s">
        <v>763</v>
      </c>
      <c r="G86" s="5" t="s">
        <v>764</v>
      </c>
    </row>
    <row r="87" spans="1:7" ht="25.5">
      <c r="A87" s="35" t="s">
        <v>765</v>
      </c>
      <c r="B87" s="5">
        <v>16.899999999999999</v>
      </c>
      <c r="C87" s="337" t="s">
        <v>111</v>
      </c>
      <c r="D87" s="53">
        <f>'1.6 Waste Treatment EFs'!C8</f>
        <v>1.4333333333333333E-2</v>
      </c>
      <c r="E87" s="46">
        <f t="shared" si="4"/>
        <v>0.2422333333333333</v>
      </c>
      <c r="F87" s="5" t="s">
        <v>766</v>
      </c>
      <c r="G87" s="35" t="s">
        <v>767</v>
      </c>
    </row>
    <row r="88" spans="1:7" ht="25.5">
      <c r="A88" s="99" t="s">
        <v>768</v>
      </c>
      <c r="B88" s="30">
        <v>9.5100000000000004E-2</v>
      </c>
      <c r="C88" s="338" t="s">
        <v>111</v>
      </c>
      <c r="D88" s="189">
        <f>'1.6 Waste Treatment EFs'!C8</f>
        <v>1.4333333333333333E-2</v>
      </c>
      <c r="E88" s="113">
        <f t="shared" si="4"/>
        <v>1.3631000000000001E-3</v>
      </c>
      <c r="F88" s="30" t="s">
        <v>769</v>
      </c>
      <c r="G88" s="35" t="s">
        <v>767</v>
      </c>
    </row>
    <row r="89" spans="1:7" ht="15.75" thickBot="1">
      <c r="A89" s="364" t="s">
        <v>770</v>
      </c>
      <c r="B89" s="364"/>
      <c r="C89" s="364"/>
      <c r="D89" s="364"/>
      <c r="E89" s="200">
        <f>SUM(E80:E88)</f>
        <v>6.847128515713333</v>
      </c>
      <c r="F89" s="201"/>
      <c r="G89" s="202"/>
    </row>
    <row r="90" spans="1:7" ht="13.5" thickTop="1"/>
  </sheetData>
  <sheetProtection formatColumns="0" formatRows="0"/>
  <mergeCells count="3">
    <mergeCell ref="A89:D89"/>
    <mergeCell ref="A5:D5"/>
    <mergeCell ref="A3:D3"/>
  </mergeCells>
  <pageMargins left="0.7" right="0.7" top="0.75" bottom="0.75" header="0.3" footer="0.3"/>
  <pageSetup paperSize="9" orientation="portrait" horizontalDpi="300" verticalDpi="300" r:id="rId1"/>
  <headerFooter>
    <oddHeader>&amp;C&amp;"Aptos"&amp;14&amp;KFF0000 OFFICIAL&amp;1#_x000D_</oddHeader>
    <oddFooter>&amp;C_x000D_&amp;1#&amp;"Aptos"&amp;14&amp;KFF0000 OFFICIAL</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d7cf54-7c29-41bf-b1de-7c254d0e6f72" xsi:nil="true"/>
    <lcf76f155ced4ddcb4097134ff3c332f xmlns="9ec52471-0371-476a-bbf0-9ccae915d1a3">
      <Terms xmlns="http://schemas.microsoft.com/office/infopath/2007/PartnerControls"/>
    </lcf76f155ced4ddcb4097134ff3c332f>
    <i0f84bba906045b4af568ee102a52dcb xmlns="b5d7cf54-7c29-41bf-b1de-7c254d0e6f72">
      <Terms xmlns="http://schemas.microsoft.com/office/infopath/2007/PartnerControls"/>
    </i0f84bba906045b4af568ee102a52dcb>
    <_dlc_DocId xmlns="b5d7cf54-7c29-41bf-b1de-7c254d0e6f72">IREC-1764008873-8735</_dlc_DocId>
    <_dlc_DocIdUrl xmlns="b5d7cf54-7c29-41bf-b1de-7c254d0e6f72">
      <Url>https://infrastructurensw.sharepoint.com/sites/SPIResilienceandDecarbTeamManagement/_layouts/15/DocIdRedir.aspx?ID=IREC-1764008873-8735</Url>
      <Description>IREC-1764008873-8735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FC6FF04A18994DBDCB95D051823B87" ma:contentTypeVersion="7" ma:contentTypeDescription="Create a new document." ma:contentTypeScope="" ma:versionID="c7f31c770de33c3707d79a1a8c523539">
  <xsd:schema xmlns:xsd="http://www.w3.org/2001/XMLSchema" xmlns:xs="http://www.w3.org/2001/XMLSchema" xmlns:p="http://schemas.microsoft.com/office/2006/metadata/properties" xmlns:ns2="025ebe10-e132-4cfb-b6e2-057003d2e8aa" xmlns:ns3="4635cce9-b991-4550-827d-3f67bf10edf3" targetNamespace="http://schemas.microsoft.com/office/2006/metadata/properties" ma:root="true" ma:fieldsID="2cb7c03572225602c98982f9d8dab53f" ns2:_="" ns3:_="">
    <xsd:import namespace="025ebe10-e132-4cfb-b6e2-057003d2e8aa"/>
    <xsd:import namespace="4635cce9-b991-4550-827d-3f67bf10edf3"/>
    <xsd:element name="properties">
      <xsd:complexType>
        <xsd:sequence>
          <xsd:element name="documentManagement">
            <xsd:complexType>
              <xsd:all>
                <xsd:element ref="ns2:RecordNumber" minOccurs="0"/>
                <xsd:element ref="ns2:a0578710aaad450b8320fbcd9fdcc8cc" minOccurs="0"/>
                <xsd:element ref="ns2:TaxCatchAll" minOccurs="0"/>
                <xsd:element ref="ns2:TaxCatchAllLabel" minOccurs="0"/>
                <xsd:element ref="ns2:g0cfa102489e4f8897acc2a6d18be997" minOccurs="0"/>
                <xsd:element ref="ns2:Destroy Item46" minOccurs="0"/>
                <xsd:element ref="ns2:Justification for Destruction47" minOccurs="0"/>
                <xsd:element ref="ns2:Document_x0020_SP_x0020_Type" minOccurs="0"/>
                <xsd:element ref="ns2:SharedWithUsers" minOccurs="0"/>
                <xsd:element ref="ns2:SharedWithDetails" minOccurs="0"/>
                <xsd:element ref="ns3:Version_x002f_date" minOccurs="0"/>
                <xsd:element ref="ns3:Project" minOccurs="0"/>
                <xsd:element ref="ns3:Project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ebe10-e132-4cfb-b6e2-057003d2e8aa" elementFormDefault="qualified">
    <xsd:import namespace="http://schemas.microsoft.com/office/2006/documentManagement/types"/>
    <xsd:import namespace="http://schemas.microsoft.com/office/infopath/2007/PartnerControls"/>
    <xsd:element name="RecordNumber" ma:index="8" nillable="true" ma:displayName="Record Number" ma:internalName="RecordNumber">
      <xsd:simpleType>
        <xsd:restriction base="dms:Text"/>
      </xsd:simpleType>
    </xsd:element>
    <xsd:element name="a0578710aaad450b8320fbcd9fdcc8cc" ma:index="9" ma:taxonomy="true" ma:internalName="a0578710aaad450b8320fbcd9fdcc8cc" ma:taxonomyFieldName="Security_x0020_Classification" ma:displayName="Security Classification" ma:readOnly="false" ma:default="1;#OFFICIAL|66ee57a8-59d0-46bc-a5fc-78440ee0cf81" ma:fieldId="{a0578710-aaad-450b-8320-fbcd9fdcc8cc}" ma:sspId="0483e4a5-f0f6-4ded-b0bb-00a90fd4cf8b" ma:termSetId="d697d180-c653-44a1-a6e2-69709aabde2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1790bb6-9a86-4a64-99a9-1b484cca3ee1}" ma:internalName="TaxCatchAll" ma:showField="CatchAllData" ma:web="025ebe10-e132-4cfb-b6e2-057003d2e8a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1790bb6-9a86-4a64-99a9-1b484cca3ee1}" ma:internalName="TaxCatchAllLabel" ma:readOnly="true" ma:showField="CatchAllDataLabel" ma:web="025ebe10-e132-4cfb-b6e2-057003d2e8aa">
      <xsd:complexType>
        <xsd:complexContent>
          <xsd:extension base="dms:MultiChoiceLookup">
            <xsd:sequence>
              <xsd:element name="Value" type="dms:Lookup" maxOccurs="unbounded" minOccurs="0" nillable="true"/>
            </xsd:sequence>
          </xsd:extension>
        </xsd:complexContent>
      </xsd:complexType>
    </xsd:element>
    <xsd:element name="g0cfa102489e4f8897acc2a6d18be997" ma:index="13" nillable="true" ma:taxonomy="true" ma:internalName="g0cfa102489e4f8897acc2a6d18be997" ma:taxonomyFieldName="Information_x0020_Management_x0020_Marker" ma:displayName="Information Management Marker" ma:default="" ma:fieldId="{00cfa102-489e-4f88-97ac-c2a6d18be997}" ma:sspId="0483e4a5-f0f6-4ded-b0bb-00a90fd4cf8b" ma:termSetId="44e0cffd-acf4-44de-87a1-d4e578541bbf" ma:anchorId="00000000-0000-0000-0000-000000000000" ma:open="false" ma:isKeyword="false">
      <xsd:complexType>
        <xsd:sequence>
          <xsd:element ref="pc:Terms" minOccurs="0" maxOccurs="1"/>
        </xsd:sequence>
      </xsd:complexType>
    </xsd:element>
    <xsd:element name="Destroy Item46" ma:index="15" nillable="true" ma:displayName="Destroy Item" ma:internalName="Destroy_x0020_Item46">
      <xsd:simpleType>
        <xsd:restriction base="dms:Boolean"/>
      </xsd:simpleType>
    </xsd:element>
    <xsd:element name="Justification for Destruction47" ma:index="16" nillable="true" ma:displayName="Justification for Destruction" ma:internalName="Justification_x0020_for_x0020_Destruction47">
      <xsd:simpleType>
        <xsd:restriction base="dms:Text"/>
      </xsd:simpleType>
    </xsd:element>
    <xsd:element name="Document_x0020_SP_x0020_Type" ma:index="17" nillable="true" ma:displayName="Document SP Type" ma:default="Document" ma:internalName="Document_x0020_SP_x0020_Type">
      <xsd:simpleType>
        <xsd:restriction base="dms:Text">
          <xsd:maxLength value="255"/>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35cce9-b991-4550-827d-3f67bf10edf3" elementFormDefault="qualified">
    <xsd:import namespace="http://schemas.microsoft.com/office/2006/documentManagement/types"/>
    <xsd:import namespace="http://schemas.microsoft.com/office/infopath/2007/PartnerControls"/>
    <xsd:element name="Version_x002f_date" ma:index="21" nillable="true" ma:displayName="Version/date" ma:internalName="Version_x002f_date">
      <xsd:simpleType>
        <xsd:restriction base="dms:Text">
          <xsd:maxLength value="255"/>
        </xsd:restriction>
      </xsd:simpleType>
    </xsd:element>
    <xsd:element name="Project" ma:index="22" nillable="true" ma:displayName="Project" ma:internalName="Project">
      <xsd:simpleType>
        <xsd:restriction base="dms:Text">
          <xsd:maxLength value="255"/>
        </xsd:restriction>
      </xsd:simpleType>
    </xsd:element>
    <xsd:element name="Project2" ma:index="23" nillable="true" ma:displayName="Project2" ma:internalName="Project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01A654-66CF-46AF-8308-80A1F745FC72}">
  <ds:schemaRefs>
    <ds:schemaRef ds:uri="http://schemas.microsoft.com/sharepoint/v3/contenttype/forms"/>
  </ds:schemaRefs>
</ds:datastoreItem>
</file>

<file path=customXml/itemProps2.xml><?xml version="1.0" encoding="utf-8"?>
<ds:datastoreItem xmlns:ds="http://schemas.openxmlformats.org/officeDocument/2006/customXml" ds:itemID="{E6BAAE96-73AC-4ED8-9C51-7D98BFD9B544}">
  <ds:schemaRefs>
    <ds:schemaRef ds:uri="9ec52471-0371-476a-bbf0-9ccae915d1a3"/>
    <ds:schemaRef ds:uri="http://purl.org/dc/elements/1.1/"/>
    <ds:schemaRef ds:uri="http://schemas.microsoft.com/office/2006/documentManagement/types"/>
    <ds:schemaRef ds:uri="http://www.w3.org/XML/1998/namespace"/>
    <ds:schemaRef ds:uri="http://purl.org/dc/terms/"/>
    <ds:schemaRef ds:uri="http://purl.org/dc/dcmitype/"/>
    <ds:schemaRef ds:uri="b5d7cf54-7c29-41bf-b1de-7c254d0e6f72"/>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F08901C-F266-4328-AB78-32CE6FDC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5ebe10-e132-4cfb-b6e2-057003d2e8aa"/>
    <ds:schemaRef ds:uri="4635cce9-b991-4550-827d-3f67bf10e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08a618-4c1e-4517-8ef1-59cb63d68e36}" enabled="1" method="Privileged" siteId="{aa21b640-bac2-456d-8505-f2cc07f51784}" contentBits="3" removed="0"/>
  <clbl:label id="{59096ad9-8b60-446a-90b7-017dbb9421a3}" enabled="1" method="Standard" siteId="{3d234255-e20f-4205-88a5-9658a402999b}" contentBits="0" removed="0"/>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Summary of EF sources</vt:lpstr>
      <vt:lpstr>1.1 Product Stage EFs</vt:lpstr>
      <vt:lpstr>1.2 Transport EFs</vt:lpstr>
      <vt:lpstr>1.3 Fuel EFs and Conversion</vt:lpstr>
      <vt:lpstr>1.4 Electricity EFs and Calc</vt:lpstr>
      <vt:lpstr>1.5 Land Use EFs</vt:lpstr>
      <vt:lpstr>1.6 Waste Treatment EFs</vt:lpstr>
      <vt:lpstr>1.7 Concrete EF Calculator</vt:lpstr>
      <vt:lpstr>2.1 Benchmarks - physical unit</vt:lpstr>
      <vt:lpstr>2.2 Benchmarks - material spend</vt:lpstr>
      <vt:lpstr>3.1 Transport Distances</vt:lpstr>
      <vt:lpstr>3.2 Wastage and EOL Rates</vt:lpstr>
    </vt:vector>
  </TitlesOfParts>
  <Manager/>
  <Company>iNSW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Isabella Mandic</dc:creator>
  <cp:keywords/>
  <dc:description/>
  <cp:lastModifiedBy>GANNON, Ruby</cp:lastModifiedBy>
  <cp:revision/>
  <dcterms:created xsi:type="dcterms:W3CDTF">2024-09-13T06:09:19Z</dcterms:created>
  <dcterms:modified xsi:type="dcterms:W3CDTF">2026-05-08T05:47:39Z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0x010100D8FC6FF04A18994DBDCB95D051823B87</vt:lpwstr>
  </property>
  <property fmtid="{D5CDD505-2E9C-101B-9397-08002B2CF9AE}" pid="3" name="_dlc_DocIdItemGuid">
    <vt:lpwstr>c4e57d1e-da6e-4181-9468-d1c7432bc23b</vt:lpwstr>
  </property>
  <property fmtid="{D5CDD505-2E9C-101B-9397-08002B2CF9AE}" pid="4" name="MediaServiceImageTags">
    <vt:lpwstr/>
  </property>
  <property fmtid="{D5CDD505-2E9C-101B-9397-08002B2CF9AE}" pid="5" name="RevIMBCS">
    <vt:lpwstr/>
  </property>
  <property fmtid="{D5CDD505-2E9C-101B-9397-08002B2CF9AE}" pid="6" name="MSIP_Label_f5fd5864-9fad-4c07-a13a-9d93ff6b42e8_Enabled">
    <vt:lpwstr>true</vt:lpwstr>
  </property>
  <property fmtid="{D5CDD505-2E9C-101B-9397-08002B2CF9AE}" pid="7" name="MSIP_Label_f5fd5864-9fad-4c07-a13a-9d93ff6b42e8_SetDate">
    <vt:lpwstr>2024-09-30T06:11:00Z</vt:lpwstr>
  </property>
  <property fmtid="{D5CDD505-2E9C-101B-9397-08002B2CF9AE}" pid="8" name="MSIP_Label_f5fd5864-9fad-4c07-a13a-9d93ff6b42e8_Method">
    <vt:lpwstr>Privileged</vt:lpwstr>
  </property>
  <property fmtid="{D5CDD505-2E9C-101B-9397-08002B2CF9AE}" pid="9" name="MSIP_Label_f5fd5864-9fad-4c07-a13a-9d93ff6b42e8_Name">
    <vt:lpwstr>OS NSW GOV</vt:lpwstr>
  </property>
  <property fmtid="{D5CDD505-2E9C-101B-9397-08002B2CF9AE}" pid="10" name="MSIP_Label_f5fd5864-9fad-4c07-a13a-9d93ff6b42e8_SiteId">
    <vt:lpwstr>6ffaf3c0-2ad5-4e35-91f8-bb7221be3f28</vt:lpwstr>
  </property>
  <property fmtid="{D5CDD505-2E9C-101B-9397-08002B2CF9AE}" pid="11" name="MSIP_Label_f5fd5864-9fad-4c07-a13a-9d93ff6b42e8_ActionId">
    <vt:lpwstr>2e2dfdc9-a9fd-4c56-ab5c-d1ed232ee1e8</vt:lpwstr>
  </property>
  <property fmtid="{D5CDD505-2E9C-101B-9397-08002B2CF9AE}" pid="12" name="MSIP_Label_f5fd5864-9fad-4c07-a13a-9d93ff6b42e8_ContentBits">
    <vt:lpwstr>3</vt:lpwstr>
  </property>
  <property fmtid="{D5CDD505-2E9C-101B-9397-08002B2CF9AE}" pid="13" name="MSIP_Label_83709595-deb9-4ceb-bf06-8305974a2062_Enabled">
    <vt:lpwstr>true</vt:lpwstr>
  </property>
  <property fmtid="{D5CDD505-2E9C-101B-9397-08002B2CF9AE}" pid="14" name="MSIP_Label_83709595-deb9-4ceb-bf06-8305974a2062_SetDate">
    <vt:lpwstr>2024-10-16T22:08:15Z</vt:lpwstr>
  </property>
  <property fmtid="{D5CDD505-2E9C-101B-9397-08002B2CF9AE}" pid="15" name="MSIP_Label_83709595-deb9-4ceb-bf06-8305974a2062_Method">
    <vt:lpwstr>Standard</vt:lpwstr>
  </property>
  <property fmtid="{D5CDD505-2E9C-101B-9397-08002B2CF9AE}" pid="16" name="MSIP_Label_83709595-deb9-4ceb-bf06-8305974a2062_Name">
    <vt:lpwstr>Official</vt:lpwstr>
  </property>
  <property fmtid="{D5CDD505-2E9C-101B-9397-08002B2CF9AE}" pid="17" name="MSIP_Label_83709595-deb9-4ceb-bf06-8305974a2062_SiteId">
    <vt:lpwstr>cb356782-ad9a-47fb-878b-7ebceb85b86c</vt:lpwstr>
  </property>
  <property fmtid="{D5CDD505-2E9C-101B-9397-08002B2CF9AE}" pid="18" name="MSIP_Label_83709595-deb9-4ceb-bf06-8305974a2062_ActionId">
    <vt:lpwstr>56061a1a-c241-4e63-b151-1cefc9bee428</vt:lpwstr>
  </property>
  <property fmtid="{D5CDD505-2E9C-101B-9397-08002B2CF9AE}" pid="19" name="MSIP_Label_83709595-deb9-4ceb-bf06-8305974a2062_ContentBits">
    <vt:lpwstr>2</vt:lpwstr>
  </property>
  <property fmtid="{D5CDD505-2E9C-101B-9397-08002B2CF9AE}" pid="20" name="MSIP_Label_fbc029f1-7b6e-4e10-8282-fc5331153e31_Enabled">
    <vt:lpwstr>true</vt:lpwstr>
  </property>
  <property fmtid="{D5CDD505-2E9C-101B-9397-08002B2CF9AE}" pid="21" name="MSIP_Label_fbc029f1-7b6e-4e10-8282-fc5331153e31_SetDate">
    <vt:lpwstr>2024-12-03T03:24:16Z</vt:lpwstr>
  </property>
  <property fmtid="{D5CDD505-2E9C-101B-9397-08002B2CF9AE}" pid="22" name="MSIP_Label_fbc029f1-7b6e-4e10-8282-fc5331153e31_Method">
    <vt:lpwstr>Privileged</vt:lpwstr>
  </property>
  <property fmtid="{D5CDD505-2E9C-101B-9397-08002B2CF9AE}" pid="23" name="MSIP_Label_fbc029f1-7b6e-4e10-8282-fc5331153e31_Name">
    <vt:lpwstr>fbc029f1-7b6e-4e10-8282-fc5331153e31</vt:lpwstr>
  </property>
  <property fmtid="{D5CDD505-2E9C-101B-9397-08002B2CF9AE}" pid="24" name="MSIP_Label_fbc029f1-7b6e-4e10-8282-fc5331153e31_SiteId">
    <vt:lpwstr>37247798-f42c-42fd-8a37-d49c7128d36b</vt:lpwstr>
  </property>
  <property fmtid="{D5CDD505-2E9C-101B-9397-08002B2CF9AE}" pid="25" name="MSIP_Label_fbc029f1-7b6e-4e10-8282-fc5331153e31_ActionId">
    <vt:lpwstr>986ff872-adab-40a7-9e7b-037a80ea1073</vt:lpwstr>
  </property>
  <property fmtid="{D5CDD505-2E9C-101B-9397-08002B2CF9AE}" pid="26" name="MSIP_Label_fbc029f1-7b6e-4e10-8282-fc5331153e31_ContentBits">
    <vt:lpwstr>0</vt:lpwstr>
  </property>
</Properties>
</file>