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pmc01.sharepoint.com/sites/pmc-ms-cb/SmallProjects/Web Publishing pmc-gov-au/pmc-2026-019 - Preparing for take off/Webready5/"/>
    </mc:Choice>
  </mc:AlternateContent>
  <xr:revisionPtr revIDLastSave="4" documentId="8_{142CFD8F-145B-453D-9927-A93DB5F8DE69}" xr6:coauthVersionLast="47" xr6:coauthVersionMax="47" xr10:uidLastSave="{1348A20D-9278-471B-B780-9AC1808FDBED}"/>
  <bookViews>
    <workbookView xWindow="-28920" yWindow="1485" windowWidth="29040" windowHeight="15840" xr2:uid="{00000000-000D-0000-FFFF-FFFF00000000}"/>
  </bookViews>
  <sheets>
    <sheet name="Table of Contents" sheetId="91" r:id="rId1"/>
    <sheet name="Table 1" sheetId="1" r:id="rId2"/>
    <sheet name="Table 2" sheetId="2" r:id="rId3"/>
    <sheet name="Table 3" sheetId="3" r:id="rId4"/>
    <sheet name="Table 4" sheetId="4" r:id="rId5"/>
    <sheet name="Table 5" sheetId="5" r:id="rId6"/>
    <sheet name="Table 6" sheetId="6" r:id="rId7"/>
    <sheet name="Table 7" sheetId="7" r:id="rId8"/>
    <sheet name="Table 8" sheetId="8" r:id="rId9"/>
    <sheet name="Table 9" sheetId="9" r:id="rId10"/>
    <sheet name="Table 10" sheetId="10" r:id="rId11"/>
    <sheet name="Table 11" sheetId="11" r:id="rId12"/>
    <sheet name="Table 12" sheetId="12" r:id="rId13"/>
    <sheet name="Table 13" sheetId="13" r:id="rId14"/>
    <sheet name="Table 14" sheetId="14" r:id="rId15"/>
    <sheet name="Table 15" sheetId="15" r:id="rId16"/>
    <sheet name="Table 16" sheetId="16" r:id="rId17"/>
    <sheet name="Table 17" sheetId="17" r:id="rId18"/>
    <sheet name="Table 18" sheetId="18" r:id="rId19"/>
    <sheet name="Table 19" sheetId="19" r:id="rId20"/>
    <sheet name="Table 20" sheetId="20" r:id="rId21"/>
    <sheet name="Table 21" sheetId="21" r:id="rId22"/>
    <sheet name="Table 22" sheetId="22" r:id="rId23"/>
    <sheet name="Table 23" sheetId="23" r:id="rId24"/>
    <sheet name="Table 24" sheetId="24" r:id="rId25"/>
    <sheet name="Table 25" sheetId="25" r:id="rId26"/>
    <sheet name="Table 26" sheetId="26" r:id="rId27"/>
    <sheet name="Table 27" sheetId="27" r:id="rId28"/>
    <sheet name="Table 28" sheetId="28" r:id="rId29"/>
    <sheet name="Table 29" sheetId="29" r:id="rId30"/>
    <sheet name="Table 30" sheetId="30" r:id="rId31"/>
    <sheet name="Table 31" sheetId="31" r:id="rId32"/>
    <sheet name="Table 32" sheetId="32" r:id="rId33"/>
    <sheet name="Table 33" sheetId="33" r:id="rId34"/>
    <sheet name="Table 34" sheetId="34" r:id="rId35"/>
    <sheet name="Table 35" sheetId="35" r:id="rId36"/>
    <sheet name="Table 36" sheetId="36" r:id="rId37"/>
    <sheet name="Table 37" sheetId="37" r:id="rId38"/>
    <sheet name="Table 38" sheetId="38" r:id="rId39"/>
    <sheet name="Table 39" sheetId="39" r:id="rId40"/>
    <sheet name="Table 40" sheetId="40" r:id="rId41"/>
    <sheet name="Table 41" sheetId="41" r:id="rId42"/>
    <sheet name="Table 42" sheetId="42" r:id="rId43"/>
    <sheet name="Table 43" sheetId="43" r:id="rId44"/>
    <sheet name="Table 44" sheetId="44" r:id="rId45"/>
    <sheet name="Table 45" sheetId="45" r:id="rId46"/>
    <sheet name="Table 46" sheetId="46" r:id="rId47"/>
    <sheet name="Table 47" sheetId="47" r:id="rId48"/>
    <sheet name="Table 48" sheetId="48" r:id="rId49"/>
    <sheet name="Table 49" sheetId="49" r:id="rId50"/>
    <sheet name="Table 50" sheetId="50" r:id="rId51"/>
    <sheet name="Table 51" sheetId="51" r:id="rId52"/>
    <sheet name="Table 52" sheetId="52" r:id="rId53"/>
    <sheet name="Table 53" sheetId="53" r:id="rId54"/>
    <sheet name="Table 54" sheetId="54" r:id="rId55"/>
    <sheet name="Table 55" sheetId="55" r:id="rId56"/>
    <sheet name="Table 56" sheetId="56" r:id="rId57"/>
    <sheet name="Table 57" sheetId="57" r:id="rId58"/>
    <sheet name="Table 58" sheetId="58" r:id="rId59"/>
    <sheet name="Table 59" sheetId="59" r:id="rId60"/>
    <sheet name="Table 60" sheetId="60" r:id="rId61"/>
    <sheet name="Table 61" sheetId="61" r:id="rId62"/>
    <sheet name="Table 62" sheetId="62" r:id="rId63"/>
    <sheet name="Table 63" sheetId="63" r:id="rId64"/>
    <sheet name="Table 64" sheetId="64" r:id="rId65"/>
    <sheet name="Table 65" sheetId="65" r:id="rId66"/>
    <sheet name="Table 66" sheetId="66" r:id="rId67"/>
    <sheet name="Table 67" sheetId="67" r:id="rId68"/>
    <sheet name="Table 68" sheetId="68" r:id="rId69"/>
    <sheet name="Table 69" sheetId="69" r:id="rId70"/>
    <sheet name="Table 70" sheetId="70" r:id="rId71"/>
    <sheet name="Table 71" sheetId="71" r:id="rId72"/>
    <sheet name="Table 72" sheetId="72" r:id="rId73"/>
    <sheet name="Table 73" sheetId="73" r:id="rId74"/>
    <sheet name="Table 74" sheetId="74" r:id="rId75"/>
    <sheet name="Table 75" sheetId="75" r:id="rId76"/>
    <sheet name="Table 76" sheetId="76" r:id="rId77"/>
    <sheet name="Table 77" sheetId="77" r:id="rId78"/>
    <sheet name="Table 78" sheetId="78" r:id="rId79"/>
    <sheet name="Table 79" sheetId="79" r:id="rId80"/>
    <sheet name="Table 80" sheetId="80" r:id="rId81"/>
    <sheet name="Table 81" sheetId="81" r:id="rId82"/>
    <sheet name="Table 82" sheetId="82" r:id="rId83"/>
    <sheet name="Table 83" sheetId="83" r:id="rId84"/>
    <sheet name="Table 84" sheetId="84" r:id="rId85"/>
    <sheet name="Table 85" sheetId="85" r:id="rId86"/>
    <sheet name="Table 86" sheetId="86" r:id="rId87"/>
    <sheet name="Table 87" sheetId="87" r:id="rId88"/>
    <sheet name="Table 88" sheetId="88" r:id="rId89"/>
    <sheet name="Table 89" sheetId="89" r:id="rId90"/>
    <sheet name="Table 90" sheetId="90" r:id="rId91"/>
    <sheet name="Table 91" sheetId="92" r:id="rId92"/>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92" l="1"/>
  <c r="A9" i="90"/>
  <c r="A12" i="89"/>
  <c r="A12" i="88"/>
  <c r="A8" i="87"/>
  <c r="A8" i="86"/>
  <c r="A9" i="85"/>
  <c r="A15" i="84"/>
  <c r="A11" i="83"/>
  <c r="A14" i="82"/>
  <c r="A11" i="81"/>
  <c r="A25" i="80"/>
  <c r="A11" i="79"/>
  <c r="A11" i="78"/>
  <c r="A10" i="77"/>
  <c r="A14" i="76"/>
  <c r="A19" i="75"/>
  <c r="A23" i="74"/>
  <c r="A9" i="73"/>
  <c r="A11" i="72"/>
  <c r="A8" i="71"/>
  <c r="A17" i="70"/>
  <c r="A21" i="69"/>
  <c r="A8" i="68"/>
  <c r="A26" i="67"/>
  <c r="A24" i="66"/>
  <c r="A13" i="65"/>
  <c r="A13" i="64"/>
  <c r="A13" i="63"/>
  <c r="A16" i="62"/>
  <c r="A14" i="61"/>
  <c r="A14" i="60"/>
  <c r="A17" i="59"/>
  <c r="A11" i="58"/>
  <c r="A22" i="57"/>
  <c r="A22" i="56"/>
  <c r="A9" i="55"/>
  <c r="A32" i="54"/>
  <c r="A37" i="53"/>
  <c r="A20" i="52"/>
  <c r="A12" i="51"/>
  <c r="A12" i="50"/>
  <c r="A10" i="49"/>
  <c r="A10" i="48"/>
  <c r="A60" i="47"/>
  <c r="A16" i="46"/>
  <c r="A15" i="45"/>
  <c r="A15" i="44"/>
  <c r="A103" i="43"/>
  <c r="A62" i="42"/>
  <c r="A111" i="41"/>
  <c r="A57" i="40"/>
  <c r="A49" i="39"/>
  <c r="A20" i="38"/>
  <c r="A17" i="37"/>
  <c r="A34" i="36"/>
  <c r="A35" i="35"/>
  <c r="A14" i="34"/>
  <c r="A14" i="33"/>
  <c r="A23" i="32"/>
  <c r="A18" i="31"/>
  <c r="A9" i="30"/>
  <c r="A9" i="29"/>
  <c r="A19" i="28"/>
  <c r="A38" i="27"/>
  <c r="A75" i="26"/>
  <c r="A31" i="25"/>
  <c r="A40" i="24"/>
  <c r="A15" i="23"/>
  <c r="A82" i="22"/>
  <c r="A82" i="21"/>
  <c r="A68" i="20"/>
  <c r="A33" i="19"/>
  <c r="A9" i="18"/>
  <c r="A9" i="17"/>
  <c r="A72" i="16"/>
  <c r="A37" i="15"/>
  <c r="A22" i="14"/>
  <c r="A20" i="13"/>
  <c r="A16" i="12"/>
  <c r="A13" i="11"/>
  <c r="A18" i="10"/>
  <c r="A20" i="9"/>
  <c r="A9" i="8"/>
  <c r="A9" i="7"/>
  <c r="A17" i="6"/>
  <c r="A34" i="5"/>
  <c r="A11" i="4"/>
  <c r="A11" i="3"/>
  <c r="A15" i="2"/>
  <c r="A33" i="1"/>
  <c r="A91" i="91"/>
  <c r="A90" i="91"/>
  <c r="A89" i="91"/>
  <c r="A88" i="91"/>
  <c r="A87" i="91"/>
  <c r="A86" i="91"/>
  <c r="A85" i="91"/>
  <c r="A84" i="91"/>
  <c r="A83" i="91"/>
  <c r="A82" i="91"/>
  <c r="A81" i="91"/>
  <c r="A80" i="91"/>
  <c r="A79" i="91"/>
  <c r="A78" i="91"/>
  <c r="A77" i="91"/>
  <c r="A76" i="91"/>
  <c r="A75" i="91"/>
  <c r="A74" i="91"/>
  <c r="A73" i="91"/>
  <c r="A72" i="91"/>
  <c r="A71" i="91"/>
  <c r="A70" i="91"/>
  <c r="A69" i="91"/>
  <c r="A68" i="91"/>
  <c r="A67" i="91"/>
  <c r="A66" i="91"/>
  <c r="A65" i="91"/>
  <c r="A64" i="91"/>
  <c r="A63" i="91"/>
  <c r="A62" i="91"/>
  <c r="A61" i="91"/>
  <c r="A60" i="91"/>
  <c r="A59" i="91"/>
  <c r="A58" i="91"/>
  <c r="A57" i="91"/>
  <c r="A56" i="91"/>
  <c r="A55" i="91"/>
  <c r="A54" i="91"/>
  <c r="A53" i="91"/>
  <c r="A52" i="91"/>
  <c r="A51" i="91"/>
  <c r="A50" i="91"/>
  <c r="A49" i="91"/>
  <c r="A48" i="91"/>
  <c r="A47" i="91"/>
  <c r="A46" i="91"/>
  <c r="A45" i="91"/>
  <c r="A44" i="91"/>
  <c r="A43" i="91"/>
  <c r="A42" i="91"/>
  <c r="A41" i="91"/>
  <c r="A40" i="91"/>
  <c r="A39" i="91"/>
  <c r="A38" i="91"/>
  <c r="A37" i="91"/>
  <c r="A36" i="91"/>
  <c r="A35" i="91"/>
  <c r="A34" i="91"/>
  <c r="A33" i="91"/>
  <c r="A32" i="91"/>
  <c r="A31" i="91"/>
  <c r="A30" i="91"/>
  <c r="A29" i="91"/>
  <c r="A28" i="91"/>
  <c r="A27" i="91"/>
  <c r="A26" i="91"/>
  <c r="A25" i="91"/>
  <c r="A24" i="91"/>
  <c r="A23" i="91"/>
  <c r="A22" i="91"/>
  <c r="A21" i="91"/>
  <c r="A20" i="91"/>
  <c r="A19" i="91"/>
  <c r="A18" i="91"/>
  <c r="A17" i="91"/>
  <c r="A16" i="91"/>
  <c r="A15" i="91"/>
  <c r="A14" i="91"/>
  <c r="A13" i="91"/>
  <c r="A12" i="91"/>
  <c r="A11" i="91"/>
  <c r="A10" i="91"/>
  <c r="A9" i="91"/>
  <c r="A8" i="91"/>
  <c r="A7" i="91"/>
  <c r="A6" i="91"/>
  <c r="A5" i="91"/>
  <c r="A4" i="91"/>
  <c r="A3" i="91"/>
  <c r="A2" i="91"/>
</calcChain>
</file>

<file path=xl/sharedStrings.xml><?xml version="1.0" encoding="utf-8"?>
<sst xmlns="http://schemas.openxmlformats.org/spreadsheetml/2006/main" count="6052" uniqueCount="2062">
  <si>
    <t>Technical Appendix: Tables used in the main report</t>
  </si>
  <si>
    <t>Screener Survey: Travel undertaken last 12 months (yes/no)</t>
  </si>
  <si>
    <t>Screener Survey: Travel undertaken last 12 months (multiple response)</t>
  </si>
  <si>
    <t>Screener Survey: Last time you took a flight that departed Australia</t>
  </si>
  <si>
    <t>Screener Survey: Last time you took a flight that arrived Australia</t>
  </si>
  <si>
    <t>Screener Survey: What was the reason you have not flown in the last 12 months (yes/no)</t>
  </si>
  <si>
    <t>Screener Survey: What was the reason you have not flown in the last 12 months</t>
  </si>
  <si>
    <t>The proportion of flights that are international vs domestic, based on most recent flight</t>
  </si>
  <si>
    <t>The proportion of ticket class holders, based on most recent flight</t>
  </si>
  <si>
    <t>The relative volume of departures for each major Australian airport, based on most recent flight</t>
  </si>
  <si>
    <t>The proportion of Australian' flights by airline, based on most recent flight</t>
  </si>
  <si>
    <t>Satisfaction with their last flight for airlines/airports</t>
  </si>
  <si>
    <t>Overall satisfaction over the last 12 months with airlines/airports</t>
  </si>
  <si>
    <t>Satisfaction with airline for most recent flight for people with a disability, medical condition or injury</t>
  </si>
  <si>
    <t>Satisfaction with airport for most recent flight for people with a disability, medical condition or injury</t>
  </si>
  <si>
    <t>Satisfaction with the airport by departing airport (simplified categories)</t>
  </si>
  <si>
    <t>Airport satisfaction for people with a disability, medical condition or injury</t>
  </si>
  <si>
    <t>Satisfaction with airlines by whether they experience a disruption (reduced categories)</t>
  </si>
  <si>
    <t>Satisfaction with airports by whether they experience a disruption (reduced categories)</t>
  </si>
  <si>
    <t>Australians' satisfaction with each airline (simplified categories)</t>
  </si>
  <si>
    <t>How satisfied Australians where with different parts of their flight experience (missing removed)</t>
  </si>
  <si>
    <t>Satisfaction levels of flight journey for people with a disability, medical condition or injury</t>
  </si>
  <si>
    <t>Satisfaction levels of flight journey by whether Australians speak English as their main language</t>
  </si>
  <si>
    <t>Australians' method of purchasing most recent flight</t>
  </si>
  <si>
    <t>The proportion of each age group by purchase method</t>
  </si>
  <si>
    <t>The way Australians purchase tickets by language group</t>
  </si>
  <si>
    <t>The way Australians purchase tickets by income group</t>
  </si>
  <si>
    <t>Australians' self-assessed knowledge of rights as an airline passenger by age</t>
  </si>
  <si>
    <t>Australians' self-assessed knowledge of rights as an airline passenger for people with a disability</t>
  </si>
  <si>
    <t>The proportion of Australians that read terms and conditions of their airline (self-reported)</t>
  </si>
  <si>
    <t>The proportion of Australians that read terms and conditions of the company they bought their ticket from (self-reported)</t>
  </si>
  <si>
    <t>Results of knowledge test of Australians' understanding of their air travel rights</t>
  </si>
  <si>
    <t>Australians' self-assessed knowledge of rights as an airline passenger by digital confidence</t>
  </si>
  <si>
    <t>Airport satisfaction (simplified categories) by self assessed knowledge of rights as a passenger</t>
  </si>
  <si>
    <t>Airline satisfaction (simplified categories) by self assessed knowledge of rights as a passenger</t>
  </si>
  <si>
    <t>Whether Australians read the terms and conditions of the company they bought the ticket from, by income group</t>
  </si>
  <si>
    <t>How easy or difficult Australians found it to understand information about their flight</t>
  </si>
  <si>
    <t>Where Australians would look to understand their rights</t>
  </si>
  <si>
    <t>What information would be most helpful to inform your next air travel booking</t>
  </si>
  <si>
    <t>What information Australians would find helpful when booking next air travel by whether they have a disability, medical condition or injury</t>
  </si>
  <si>
    <t>What information Australians would find helpful when booking next air travel by area of Australia</t>
  </si>
  <si>
    <t>What information Australians would find helpful when booking next air travel by age group</t>
  </si>
  <si>
    <t>What information Australians would find helpful when booking next air travel by digital confidence</t>
  </si>
  <si>
    <t>What information Australians would find helpful when booking next air travel by household income</t>
  </si>
  <si>
    <t>The proportion/type of disruptions experienced when flying in Australia over 12 months</t>
  </si>
  <si>
    <t>The proportion/type of disruptions experienced when flying in Australia on most recent flight</t>
  </si>
  <si>
    <t>How Australians are informed of their disruptions</t>
  </si>
  <si>
    <t>Australians' satisfaction with the outcome of a disruption by the way they were informed</t>
  </si>
  <si>
    <t>Whether Australians were informed of their rights when the disruptions occurred</t>
  </si>
  <si>
    <t>Whether Australians were informed of the reason/s for the disruptions</t>
  </si>
  <si>
    <t>Whether Australians were satisfied with how they communicated with about the disruptions</t>
  </si>
  <si>
    <t>Whether Australians were satisfied with how the disruption was handled</t>
  </si>
  <si>
    <t>Whether Australian's received compensation about their disruptions</t>
  </si>
  <si>
    <t>Australians' disruption remedies received by whether they made a complaint</t>
  </si>
  <si>
    <t>Whether Australians made a complaint by the way they were informed of their disruptions</t>
  </si>
  <si>
    <t>Whether Australians made a complaint about their experienced disruption</t>
  </si>
  <si>
    <t>All complaints: The issue(s) Australian made complaints about</t>
  </si>
  <si>
    <t>The proportion of Australians that made a complaint by age</t>
  </si>
  <si>
    <t>The proportion of Australians that made a complaint by whether their main language spoken is English</t>
  </si>
  <si>
    <t>The proportion of Australians that made a complaint by  how frequently they fly</t>
  </si>
  <si>
    <t>All complaints: Who Australians lodge complaints with</t>
  </si>
  <si>
    <t>All complaints: How Australians lodge complaints</t>
  </si>
  <si>
    <t>All complaints: How Australians learnt to lodge complaints</t>
  </si>
  <si>
    <t>All complaints: How long it took Australians to receive an initial response about their complaint</t>
  </si>
  <si>
    <t>All complaints: How long it took for Australians' complaints to be resolved</t>
  </si>
  <si>
    <t>All complaints: The organisations involved in the complaint process</t>
  </si>
  <si>
    <t>All complaints: Australians' overall satisfaction with the complaint process (simplified categories)</t>
  </si>
  <si>
    <t>Australians' satisfaction with the overall complaints process by time to receive an initial response (simplified categories)</t>
  </si>
  <si>
    <t>Whether Australians intended to make a complaint (over the last 12 month)</t>
  </si>
  <si>
    <t>What issues Australians intended to complain about</t>
  </si>
  <si>
    <t>What prevented Australians from lodging their complaints</t>
  </si>
  <si>
    <t>The proportion of Australians who travelled by air in the last 12 months who had a disability, medical condition or injury</t>
  </si>
  <si>
    <t>Extent to which a person's disability, medical condition or injury affected access to airports</t>
  </si>
  <si>
    <t>Extent to which person's disability, medical condition or injury affected their ability to fly</t>
  </si>
  <si>
    <t>The purpose of Australians' most recent flight by disability status</t>
  </si>
  <si>
    <t>What actions Australians took if they need assistance for their disability, medical condition or injury</t>
  </si>
  <si>
    <t>What problems Australians experienced when they travelled with a mobility aid (most recent flight)</t>
  </si>
  <si>
    <t xml:space="preserve">Who Australians with disability, medical condition or injury received assistance from </t>
  </si>
  <si>
    <t>How satisfied Australians with disability, medical condition or injury were with the assistance provided</t>
  </si>
  <si>
    <t>Ease of access to information about assistance for Australians with a disability, medical condition or injury</t>
  </si>
  <si>
    <t>How satisfied Australians with a disability, medical condition or injury were with the  assistance received by how easy it was to access</t>
  </si>
  <si>
    <t>Peoples understanding of rights if they have a disability</t>
  </si>
  <si>
    <t>Age distribution of Australians who travelled by air in the last 12 months</t>
  </si>
  <si>
    <t>Gender distribution of Australians who travelled by air in the last 12 months</t>
  </si>
  <si>
    <t>State or Territory Australians who travelled by air in the last 12 months reside in</t>
  </si>
  <si>
    <t>Area of Australia that Australians who travelled by air in the last 12 months reside in</t>
  </si>
  <si>
    <t>What proportion of Australians who travelled by air in the last 12 months speak only English</t>
  </si>
  <si>
    <t>What proportion Australians who travelled by air in the last 12 months are Aboriginal and/or Torres Strait Islanders</t>
  </si>
  <si>
    <t>Income distribution of Australians who travelled by air in the last 12 months</t>
  </si>
  <si>
    <t>Education level of Australians who travelled by air in the last 12 months</t>
  </si>
  <si>
    <t>Confidence  of Australians who travelled by air in the last 12 months have in their digital ability</t>
  </si>
  <si>
    <t>Question Block</t>
  </si>
  <si>
    <t>Response</t>
  </si>
  <si>
    <t>Count (N)</t>
  </si>
  <si>
    <t>Percent</t>
  </si>
  <si>
    <t>Count (weighted)</t>
  </si>
  <si>
    <t>Percent (weighted)</t>
  </si>
  <si>
    <t>Total (N)</t>
  </si>
  <si>
    <t>MOE</t>
  </si>
  <si>
    <t>Confidence Interval</t>
  </si>
  <si>
    <t>Private vehicle (car)</t>
  </si>
  <si>
    <t>Yes</t>
  </si>
  <si>
    <t>[95.6%, 96.6%]</t>
  </si>
  <si>
    <t>No</t>
  </si>
  <si>
    <t>[3.2%, 4.2%]</t>
  </si>
  <si>
    <t>[0.1%, 0.3%]</t>
  </si>
  <si>
    <t>Taxi</t>
  </si>
  <si>
    <t>[33.1%, 35.9%]</t>
  </si>
  <si>
    <t>[63.3%, 66.1%]</t>
  </si>
  <si>
    <t>[0.5%, 1.1%]</t>
  </si>
  <si>
    <t>Uber or other rideshare</t>
  </si>
  <si>
    <t>[52.6%, 55.6%]</t>
  </si>
  <si>
    <t>[44.0%, 46.9%]</t>
  </si>
  <si>
    <t>[0.3%, 0.6%]</t>
  </si>
  <si>
    <t>Bus or coach</t>
  </si>
  <si>
    <t>[53.7%, 56.6%]</t>
  </si>
  <si>
    <t>[42.8%, 45.7%]</t>
  </si>
  <si>
    <t>[0.4%, 0.9%]</t>
  </si>
  <si>
    <t>Train</t>
  </si>
  <si>
    <t>[64.0%, 66.7%]</t>
  </si>
  <si>
    <t>[32.8%, 35.6%]</t>
  </si>
  <si>
    <t>[0.3%, 0.7%]</t>
  </si>
  <si>
    <t>Tram</t>
  </si>
  <si>
    <t>[36.8%, 39.7%]</t>
  </si>
  <si>
    <t>[59.8%, 62.7%]</t>
  </si>
  <si>
    <t>[0.3%, 0.8%]</t>
  </si>
  <si>
    <t>Ferry</t>
  </si>
  <si>
    <t>[23.7%, 26.3%]</t>
  </si>
  <si>
    <t>[73.2%, 75.8%]</t>
  </si>
  <si>
    <t>[0.2%, 0.7%]</t>
  </si>
  <si>
    <t>Airplane</t>
  </si>
  <si>
    <t>[54.6%, 57.5%]</t>
  </si>
  <si>
    <t>[42.2%, 45.1%]</t>
  </si>
  <si>
    <t>[0.1%, 0.4%]</t>
  </si>
  <si>
    <t>Bicycle</t>
  </si>
  <si>
    <t>[24.1%, 26.6%]</t>
  </si>
  <si>
    <t>[73.0%, 75.5%]</t>
  </si>
  <si>
    <t>[0.2%, 0.6%]</t>
  </si>
  <si>
    <t>Motorbike or scooter</t>
  </si>
  <si>
    <t>[9.9%, 11.6%]</t>
  </si>
  <si>
    <t>[88.1%, 89.8%]</t>
  </si>
  <si>
    <t>[0.2%, 0.5%]</t>
  </si>
  <si>
    <t>Q1</t>
  </si>
  <si>
    <t>Total Respondents (N)</t>
  </si>
  <si>
    <t>Total Respondents (weighted)</t>
  </si>
  <si>
    <t>-99</t>
  </si>
  <si>
    <t>Questions</t>
  </si>
  <si>
    <t>Q2</t>
  </si>
  <si>
    <t>In the last 12 months</t>
  </si>
  <si>
    <t>[54.8%, 57.7%]</t>
  </si>
  <si>
    <t>More than 1 year, up to 3 years ago</t>
  </si>
  <si>
    <t>[16.9%, 19.1%]</t>
  </si>
  <si>
    <t>More than 3 years, up to 5 years ago</t>
  </si>
  <si>
    <t>[5.3%, 6.7%]</t>
  </si>
  <si>
    <t>More than 5 years ago</t>
  </si>
  <si>
    <t>[15.8%, 18.0%]</t>
  </si>
  <si>
    <t>Never flown commercial from an Australian airport</t>
  </si>
  <si>
    <t>[1.9%, 2.7%]</t>
  </si>
  <si>
    <t>Q2. When did you last take a commercial flight that departed from an Australian airport?</t>
  </si>
  <si>
    <t>Q3</t>
  </si>
  <si>
    <t>[54.3%, 57.2%]</t>
  </si>
  <si>
    <t>[16.4%, 18.6%]</t>
  </si>
  <si>
    <t>[5.6%, 7.0%]</t>
  </si>
  <si>
    <t>[16.1%, 18.2%]</t>
  </si>
  <si>
    <t>[2.3%, 3.1%]</t>
  </si>
  <si>
    <t>[0.4%, 0.8%]</t>
  </si>
  <si>
    <t>Q3. When did you last take a commercial flight that arrived at an Australian airport?</t>
  </si>
  <si>
    <t>High costs</t>
  </si>
  <si>
    <t>[54.4%, 58.9%]</t>
  </si>
  <si>
    <t>[41.1%, 45.6%]</t>
  </si>
  <si>
    <t>Environmental or ethical stance</t>
  </si>
  <si>
    <t>[96.1%, 97.8%]</t>
  </si>
  <si>
    <t>[2.2%, 3.9%]</t>
  </si>
  <si>
    <t>Lack of suitable services (e.g. inconvenient locations or times on offer)</t>
  </si>
  <si>
    <t>[96.4%, 97.9%]</t>
  </si>
  <si>
    <t>[2.1%, 3.6%]</t>
  </si>
  <si>
    <t>Health or safety concerns (e.g. getting COVID-19)</t>
  </si>
  <si>
    <t>[92.1%, 94.5%]</t>
  </si>
  <si>
    <t>[5.5%, 7.9%]</t>
  </si>
  <si>
    <t>No need to fly anywhere</t>
  </si>
  <si>
    <t>[38.1%, 42.6%]</t>
  </si>
  <si>
    <t>[57.4%, 61.9%]</t>
  </si>
  <si>
    <t>Prefer other transport (e.g. train)</t>
  </si>
  <si>
    <t>Fear of flying</t>
  </si>
  <si>
    <t>[95.4%, 97.1%]</t>
  </si>
  <si>
    <t>[2.9%, 4.6%]</t>
  </si>
  <si>
    <t>Worried about delays or cancellations</t>
  </si>
  <si>
    <t>[95.7%, 97.5%]</t>
  </si>
  <si>
    <t>[2.5%, 4.3%]</t>
  </si>
  <si>
    <t>Past negative experiences (e.g. lost luggage)</t>
  </si>
  <si>
    <t>[98.2%, 99.3%]</t>
  </si>
  <si>
    <t>[0.7%, 1.8%]</t>
  </si>
  <si>
    <t>Donâ€™t have correct travel documents / visas</t>
  </si>
  <si>
    <t>[94.6%, 96.5%]</t>
  </si>
  <si>
    <t>[3.5%, 5.4%]</t>
  </si>
  <si>
    <t>Disability and/or mobility challenges</t>
  </si>
  <si>
    <t>[92.0%, 94.5%]</t>
  </si>
  <si>
    <t>[5.5%, 8.0%]</t>
  </si>
  <si>
    <t>Personal circumstances (e.g. young children, carer)</t>
  </si>
  <si>
    <t>[81.1%, 84.6%]</t>
  </si>
  <si>
    <t>[15.4%, 18.9%]</t>
  </si>
  <si>
    <t>Other (please specify)</t>
  </si>
  <si>
    <t>[92.5%, 94.8%]</t>
  </si>
  <si>
    <t>[5.2%, 7.5%]</t>
  </si>
  <si>
    <t>Q4_98. Don't know</t>
  </si>
  <si>
    <t>[98.5%, 99.3%]</t>
  </si>
  <si>
    <t>[0.7%, 1.5%]</t>
  </si>
  <si>
    <t>Q4_99. Refused</t>
  </si>
  <si>
    <t>[99.6%, 100.0%]+</t>
  </si>
  <si>
    <t>[0.0%, 0.4%]+</t>
  </si>
  <si>
    <t>+ Estimates for the confidence interval have been bounded by 0 and 1.
Questions
Reasons not flown commercial to / from an Australian airport within the last 12 months?</t>
  </si>
  <si>
    <t>Q4</t>
  </si>
  <si>
    <t>[5.6%, 8.1%]</t>
  </si>
  <si>
    <t>[3.6%, 5.5%]</t>
  </si>
  <si>
    <t>[2.2%, 4.0%]</t>
  </si>
  <si>
    <t>[5.6%, 8.0%]</t>
  </si>
  <si>
    <t>[41.6%, 46.2%]</t>
  </si>
  <si>
    <t>[58.1%, 62.6%]</t>
  </si>
  <si>
    <t>[5.3%, 7.6%]</t>
  </si>
  <si>
    <t>[15.6%, 19.1%]</t>
  </si>
  <si>
    <t>[2.6%, 4.3%]</t>
  </si>
  <si>
    <t>Questions
Reasons not flown commercial to / from an Australian airport within the last 12 months?</t>
  </si>
  <si>
    <t>flight_type</t>
  </si>
  <si>
    <t>[0.0%, 0.1%]+</t>
  </si>
  <si>
    <t>Domestic flight</t>
  </si>
  <si>
    <t>[55.8%, 59.9%]</t>
  </si>
  <si>
    <t>International flight departing from Australia</t>
  </si>
  <si>
    <t>[40.1%, 44.2%]</t>
  </si>
  <si>
    <t xml:space="preserve">+ Estimates for the confidence interval have been bounded by 0 and 1.
</t>
  </si>
  <si>
    <t>All of the following questions will ask about your most recent flight from an Australian airport....</t>
  </si>
  <si>
    <t>flight_ticket_class</t>
  </si>
  <si>
    <t>Economy (or equivalent, e.g. Basic, Lite, Main Cabin)</t>
  </si>
  <si>
    <t>[87.9%, 90.6%]</t>
  </si>
  <si>
    <t>Premium economy/economy plus (or equivalent)</t>
  </si>
  <si>
    <t>[3.9%, 5.7%]</t>
  </si>
  <si>
    <t>Business class</t>
  </si>
  <si>
    <t>[4.4%, 6.6%]</t>
  </si>
  <si>
    <t>First class</t>
  </si>
  <si>
    <t>What best describes the class of your [QID97-ChoiceGroup-SelectedChoices] ticket? 
If you are unsure, please select your best guess</t>
  </si>
  <si>
    <t>flight_airport</t>
  </si>
  <si>
    <t>Adelaide</t>
  </si>
  <si>
    <t>[5.5%, 7.6%]</t>
  </si>
  <si>
    <t>Brisbane</t>
  </si>
  <si>
    <t>[13.6%, 16.6%]</t>
  </si>
  <si>
    <t>Cairns</t>
  </si>
  <si>
    <t>[1.7%, 2.7%]</t>
  </si>
  <si>
    <t>Canberra</t>
  </si>
  <si>
    <t>[0.9%, 2.2%]</t>
  </si>
  <si>
    <t>Darwin</t>
  </si>
  <si>
    <t>Gold Coast</t>
  </si>
  <si>
    <t>[1.7%, 2.9%]</t>
  </si>
  <si>
    <t>Hobart</t>
  </si>
  <si>
    <t>[0.7%, 1.9%]</t>
  </si>
  <si>
    <t>Launceston</t>
  </si>
  <si>
    <t>[0.3%, 1.0%]</t>
  </si>
  <si>
    <t>Melbourne</t>
  </si>
  <si>
    <t>[23.8%, 27.5%]</t>
  </si>
  <si>
    <t>Newcastle</t>
  </si>
  <si>
    <t>[0.8%, 1.7%]</t>
  </si>
  <si>
    <t>Perth</t>
  </si>
  <si>
    <t>[8.8%, 11.2%]</t>
  </si>
  <si>
    <t>Sunshine Coast</t>
  </si>
  <si>
    <t>[0.4%, 1.2%]</t>
  </si>
  <si>
    <t>Sydney</t>
  </si>
  <si>
    <t>[25.0%, 28.7%]</t>
  </si>
  <si>
    <t>Townsville</t>
  </si>
  <si>
    <t>[0.3%, 0.9%]</t>
  </si>
  <si>
    <t>Other airport (please specify)</t>
  </si>
  <si>
    <t>[3.2%, 4.9%]</t>
  </si>
  <si>
    <t>Which Australian airport did you depart from? - Selected Choice</t>
  </si>
  <si>
    <t>flight_airline</t>
  </si>
  <si>
    <t>Jetstar</t>
  </si>
  <si>
    <t>[23.7%, 27.3%]</t>
  </si>
  <si>
    <t>Qantas Airways</t>
  </si>
  <si>
    <t>[21.8%, 25.4%]</t>
  </si>
  <si>
    <t>Qantaslink (Eastern Australia Airlines, Sunstate Airlines, Network Aviation)</t>
  </si>
  <si>
    <t>[1.0%, 2.1%]</t>
  </si>
  <si>
    <t>Regional Express (REX)</t>
  </si>
  <si>
    <t>[0.7%, 1.6%]</t>
  </si>
  <si>
    <t>Virgin Australia</t>
  </si>
  <si>
    <t>[18.4%, 21.8%]</t>
  </si>
  <si>
    <t>Air New Zealand</t>
  </si>
  <si>
    <t>[0.9%, 2.0%]</t>
  </si>
  <si>
    <t>AirAsia X</t>
  </si>
  <si>
    <t>[0.6%, 1.4%]</t>
  </si>
  <si>
    <t>Cathay Pacific</t>
  </si>
  <si>
    <t>[0.9%, 1.8%]</t>
  </si>
  <si>
    <t>Emirates</t>
  </si>
  <si>
    <t>[2.9%, 4.5%]</t>
  </si>
  <si>
    <t>Malaysia Airlines</t>
  </si>
  <si>
    <t>[0.7%, 1.7%]</t>
  </si>
  <si>
    <t>Qatar Airways</t>
  </si>
  <si>
    <t>[2.1%, 3.3%]</t>
  </si>
  <si>
    <t>Singapore Airlines</t>
  </si>
  <si>
    <t>[3.8%, 5.6%]</t>
  </si>
  <si>
    <t>Other (includes all airlines with fewer than 30 passengers)</t>
  </si>
  <si>
    <t>[10.8%, 13.3%]</t>
  </si>
  <si>
    <t>Which airline did you fly with?
Type in your airline or scroll down to choose from the dropdown list.</t>
  </si>
  <si>
    <t>Airport</t>
  </si>
  <si>
    <t>Very dissatisfied</t>
  </si>
  <si>
    <t>[1.8%, 2.9%]</t>
  </si>
  <si>
    <t>Dissatisfied</t>
  </si>
  <si>
    <t>[6.2%, 8.4%]</t>
  </si>
  <si>
    <t>Neither satisfied nor dissatisfied</t>
  </si>
  <si>
    <t>[11.8%, 14.6%]</t>
  </si>
  <si>
    <t>Satisfied</t>
  </si>
  <si>
    <t>[56.7%, 60.8%]</t>
  </si>
  <si>
    <t>Very satisfied</t>
  </si>
  <si>
    <t>[16.8%, 20.0%]</t>
  </si>
  <si>
    <t>Airline</t>
  </si>
  <si>
    <t>[1.3%, 2.5%]</t>
  </si>
  <si>
    <t>[5.4%, 7.5%]</t>
  </si>
  <si>
    <t>[13.6%, 16.4%]</t>
  </si>
  <si>
    <t>[55.1%, 59.2%]</t>
  </si>
  <si>
    <t>[17.8%, 21.2%]</t>
  </si>
  <si>
    <t>The departure airports</t>
  </si>
  <si>
    <t>[1.0%, 2.0%]</t>
  </si>
  <si>
    <t>[5.8%, 7.9%]</t>
  </si>
  <si>
    <t>[12.5%, 15.3%]</t>
  </si>
  <si>
    <t>[62.8%, 66.7%]</t>
  </si>
  <si>
    <t>[11.6%, 14.3%]</t>
  </si>
  <si>
    <t>The airlines</t>
  </si>
  <si>
    <t>[5.6%, 7.6%]</t>
  </si>
  <si>
    <t>[13.8%, 16.7%]</t>
  </si>
  <si>
    <t>[61.5%, 65.5%]</t>
  </si>
  <si>
    <t>[12.0%, 14.9%]</t>
  </si>
  <si>
    <t>[0.0%, 0.2%]+</t>
  </si>
  <si>
    <t>demo_disability</t>
  </si>
  <si>
    <t>satisfaction_lf_2</t>
  </si>
  <si>
    <t>[1.4%, 3.9%]</t>
  </si>
  <si>
    <t>[6.3%, 10.6%]</t>
  </si>
  <si>
    <t>[12.6%, 18.4%]</t>
  </si>
  <si>
    <t>[49.9%, 58.1%]</t>
  </si>
  <si>
    <t>[16.1%, 22.6%]</t>
  </si>
  <si>
    <t>[1.1%, 2.3%]</t>
  </si>
  <si>
    <t>[4.6%, 6.8%]</t>
  </si>
  <si>
    <t>[13.2%, 16.4%]</t>
  </si>
  <si>
    <t>[55.9%, 60.7%]</t>
  </si>
  <si>
    <t>[17.5%, 21.4%]</t>
  </si>
  <si>
    <t>Prefer not to say</t>
  </si>
  <si>
    <t>[0.6%, 24.7%]</t>
  </si>
  <si>
    <t>[3.1%, 32.7%]</t>
  </si>
  <si>
    <t>[27.2%, 64.1%]</t>
  </si>
  <si>
    <t>[8.5%, 39.2%]</t>
  </si>
  <si>
    <t>Do you have a disability, medical condition or injury that has lasted, or is likely to last, 6 months or more?</t>
  </si>
  <si>
    <t>Overall, how satisfied or dissatisfied were you with: - [QID97-ChoiceGroup-SelectedChoices]</t>
  </si>
  <si>
    <t>satisfaction_lf_1</t>
  </si>
  <si>
    <t>[1.9%, 4.6%]</t>
  </si>
  <si>
    <t>[5.7%, 10.5%]</t>
  </si>
  <si>
    <t>[13.8%, 19.7%]</t>
  </si>
  <si>
    <t>[49.8%, 58.0%]</t>
  </si>
  <si>
    <t>[14.9%, 21.2%]</t>
  </si>
  <si>
    <t>[1.4%, 2.7%]</t>
  </si>
  <si>
    <t>[5.6%, 8.2%]</t>
  </si>
  <si>
    <t>[10.5%, 13.6%]</t>
  </si>
  <si>
    <t>[58.1%, 62.9%]</t>
  </si>
  <si>
    <t>[16.6%, 20.4%]</t>
  </si>
  <si>
    <t>[0.0%, 8.7%]+</t>
  </si>
  <si>
    <t>[5.9%, 33.0%]</t>
  </si>
  <si>
    <t>[0.0%, 28.8%]+</t>
  </si>
  <si>
    <t>[28.2%, 65.2%]</t>
  </si>
  <si>
    <t>[5.2%, 27.4%]</t>
  </si>
  <si>
    <t>Overall, how satisfied or dissatisfied were you with: - [QID108-ChoiceGroup-SelectedChoicesTextEntry] airport</t>
  </si>
  <si>
    <t>Not Satisfied</t>
  </si>
  <si>
    <t>[4.0%, 12.5%]</t>
  </si>
  <si>
    <t>[87.5%, 96.0%]</t>
  </si>
  <si>
    <t>[25.1%, 34.7%]</t>
  </si>
  <si>
    <t>[65.3%, 74.9%]</t>
  </si>
  <si>
    <t>[5.0%, 26.8%]</t>
  </si>
  <si>
    <t>[73.2%, 95.0%]</t>
  </si>
  <si>
    <t>[0.0%, 13.3%]+</t>
  </si>
  <si>
    <t>[86.7%, 100.0%]+</t>
  </si>
  <si>
    <t>[6.8%, 34.2%]</t>
  </si>
  <si>
    <t>[65.8%, 93.2%]</t>
  </si>
  <si>
    <t>[6.1%, 24.0%]</t>
  </si>
  <si>
    <t>[76.0%, 93.9%]</t>
  </si>
  <si>
    <t>[12.0%, 36.5%]</t>
  </si>
  <si>
    <t>[63.5%, 88.0%]</t>
  </si>
  <si>
    <t>[0.0%, 20.9%]+</t>
  </si>
  <si>
    <t>[79.1%, 100.0%]+</t>
  </si>
  <si>
    <t>[23.9%, 31.3%]</t>
  </si>
  <si>
    <t>[68.7%, 76.1%]</t>
  </si>
  <si>
    <t>[0.0%, 16.0%]+</t>
  </si>
  <si>
    <t>[84.0%, 100.0%]+</t>
  </si>
  <si>
    <t>[23.7%, 35.7%]</t>
  </si>
  <si>
    <t>[64.3%, 76.3%]</t>
  </si>
  <si>
    <t>[1.2%, 30.1%]</t>
  </si>
  <si>
    <t>[69.9%, 98.8%]</t>
  </si>
  <si>
    <t>[18.1%, 25.0%]</t>
  </si>
  <si>
    <t>[75.0%, 81.9%]</t>
  </si>
  <si>
    <t>[0.0%, 33.5%]+</t>
  </si>
  <si>
    <t>[66.5%, 100.0%]+</t>
  </si>
  <si>
    <t>[2.6%, 13.9%]</t>
  </si>
  <si>
    <t>[86.1%, 97.4%]</t>
  </si>
  <si>
    <t>[0.0%, 4.9%]+</t>
  </si>
  <si>
    <t>[0.0%, 7.7%]+</t>
  </si>
  <si>
    <t>[1.4%, 15.4%]</t>
  </si>
  <si>
    <t>[49.5%, 75.7%]</t>
  </si>
  <si>
    <t>[14.0%, 37.3%]</t>
  </si>
  <si>
    <t>[0.1%, 5.9%]</t>
  </si>
  <si>
    <t>[2.5%, 16.6%]</t>
  </si>
  <si>
    <t>[13.7%, 29.8%]</t>
  </si>
  <si>
    <t>[41.3%, 62.2%]</t>
  </si>
  <si>
    <t>[6.5%, 21.4%]</t>
  </si>
  <si>
    <t>[0.0%, 12.7%]+</t>
  </si>
  <si>
    <t>[0.0%, 17.9%]+</t>
  </si>
  <si>
    <t>[0.0%, 21.7%]+</t>
  </si>
  <si>
    <t>[25.5%, 79.2%]</t>
  </si>
  <si>
    <t>[6.7%, 53.5%]</t>
  </si>
  <si>
    <t>[0.0%, 16.8%]+</t>
  </si>
  <si>
    <t>[0.0%, 10.9%]+</t>
  </si>
  <si>
    <t>[0.0%, 11.4%]+</t>
  </si>
  <si>
    <t>[27.9%, 78.2%]</t>
  </si>
  <si>
    <t>[15.7%, 64.4%]</t>
  </si>
  <si>
    <t>[0.0%, 22.0%]+</t>
  </si>
  <si>
    <t>[0.0%, 22.2%]+</t>
  </si>
  <si>
    <t>[8.4%, 69.1%]</t>
  </si>
  <si>
    <t>[15.3%, 78.6%]</t>
  </si>
  <si>
    <t>[0.0%, 31.2%]+</t>
  </si>
  <si>
    <t>[0.0%, 30.6%]+</t>
  </si>
  <si>
    <t>[34.1%, 88.9%]</t>
  </si>
  <si>
    <t>[0.0%, 33.4%]+</t>
  </si>
  <si>
    <t>[0.5%, 32.2%]</t>
  </si>
  <si>
    <t>[0.0%, 19.7%]+</t>
  </si>
  <si>
    <t>[3.0%, 63.7%]</t>
  </si>
  <si>
    <t>[0.0%, 61.0%]+</t>
  </si>
  <si>
    <t>[0.0%, 42.6%]+</t>
  </si>
  <si>
    <t>[0.0%, 54.7%]+</t>
  </si>
  <si>
    <t>[0.0%, 56.3%]+</t>
  </si>
  <si>
    <t>[18.3%, 100.0%]+</t>
  </si>
  <si>
    <t>[2.0%, 8.7%]</t>
  </si>
  <si>
    <t>[3.7%, 14.2%]</t>
  </si>
  <si>
    <t>[13.7%, 26.8%]</t>
  </si>
  <si>
    <t>[43.7%, 60.4%]</t>
  </si>
  <si>
    <t>[7.9%, 18.8%]</t>
  </si>
  <si>
    <t>[0.0%, 30.5%]+</t>
  </si>
  <si>
    <t>[20.6%, 85.5%]</t>
  </si>
  <si>
    <t>[5.7%, 70.6%]</t>
  </si>
  <si>
    <t>[0.0%, 7.4%]+</t>
  </si>
  <si>
    <t>[10.7%, 32.4%]</t>
  </si>
  <si>
    <t>[2.4%, 19.6%]</t>
  </si>
  <si>
    <t>[37.4%, 66.1%]</t>
  </si>
  <si>
    <t>[3.8%, 23.5%]</t>
  </si>
  <si>
    <t>[0.0%, 58.2%]+</t>
  </si>
  <si>
    <t>[31.0%, 98.0%]</t>
  </si>
  <si>
    <t>[0.0%, 27.2%]+</t>
  </si>
  <si>
    <t>[0.0%, 3.0%]+</t>
  </si>
  <si>
    <t>[1.6%, 11.7%]</t>
  </si>
  <si>
    <t>[15.7%, 29.4%]</t>
  </si>
  <si>
    <t>[47.3%, 63.7%]</t>
  </si>
  <si>
    <t>[8.9%, 19.4%]</t>
  </si>
  <si>
    <t>[0.0%, 28.1%]+</t>
  </si>
  <si>
    <t>[0.0%, 45.6%]+</t>
  </si>
  <si>
    <t>[35.0%, 100.0%]+</t>
  </si>
  <si>
    <t>[0.0%, 8.4%]+</t>
  </si>
  <si>
    <t>[0.0%, 17.7%]+</t>
  </si>
  <si>
    <t>[38.2%, 74.1%]</t>
  </si>
  <si>
    <t>[15.6%, 50.8%]</t>
  </si>
  <si>
    <t>experience_disruption</t>
  </si>
  <si>
    <t>experience disruptions</t>
  </si>
  <si>
    <t>[30.4%, 36.9%]</t>
  </si>
  <si>
    <t>[63.1%, 69.6%]</t>
  </si>
  <si>
    <t>no disruption</t>
  </si>
  <si>
    <t>[15.4%, 19.1%]</t>
  </si>
  <si>
    <t>[80.9%, 84.6%]</t>
  </si>
  <si>
    <t>[24.9%, 31.2%]</t>
  </si>
  <si>
    <t>[68.8%, 75.1%]</t>
  </si>
  <si>
    <t>[17.7%, 21.8%]</t>
  </si>
  <si>
    <t>[78.2%, 82.3%]</t>
  </si>
  <si>
    <t>[29.4%, 37.3%]</t>
  </si>
  <si>
    <t>[62.7%, 70.6%]</t>
  </si>
  <si>
    <t>[20.6%, 27.3%]</t>
  </si>
  <si>
    <t>[72.7%, 79.4%]</t>
  </si>
  <si>
    <t>[17.3%, 44.6%]</t>
  </si>
  <si>
    <t>[55.4%, 82.7%]</t>
  </si>
  <si>
    <t>[18.1%, 47.8%]</t>
  </si>
  <si>
    <t>[52.2%, 81.9%]</t>
  </si>
  <si>
    <t>[13.7%, 20.2%]</t>
  </si>
  <si>
    <t>[79.8%, 86.3%]</t>
  </si>
  <si>
    <t>[0.0%, 16.5%]+</t>
  </si>
  <si>
    <t>[83.5%, 100.0%]+</t>
  </si>
  <si>
    <t>[1.9%, 41.3%]</t>
  </si>
  <si>
    <t>[58.7%, 98.1%]</t>
  </si>
  <si>
    <t>[0.5%, 24.0%]</t>
  </si>
  <si>
    <t>[76.0%, 99.5%]</t>
  </si>
  <si>
    <t>[2.6%, 13.5%]</t>
  </si>
  <si>
    <t>[86.5%, 97.4%]</t>
  </si>
  <si>
    <t>[12.7%, 45.4%]</t>
  </si>
  <si>
    <t>[54.6%, 87.3%]</t>
  </si>
  <si>
    <t>[3.5%, 21.1%]</t>
  </si>
  <si>
    <t>[78.9%, 96.5%]</t>
  </si>
  <si>
    <t>[5.6%, 14.7%]</t>
  </si>
  <si>
    <t>[85.3%, 94.4%]</t>
  </si>
  <si>
    <t>[19.5%, 30.5%]</t>
  </si>
  <si>
    <t>[69.5%, 80.5%]</t>
  </si>
  <si>
    <t>Booking your flight</t>
  </si>
  <si>
    <t>[0.3%, 1.1%]</t>
  </si>
  <si>
    <t>[1.8%, 3.1%]</t>
  </si>
  <si>
    <t>[7.5%, 9.9%]</t>
  </si>
  <si>
    <t>[49.7%, 53.9%]</t>
  </si>
  <si>
    <t>[34.2%, 38.3%]</t>
  </si>
  <si>
    <t>In-flight experience</t>
  </si>
  <si>
    <t>[0.6%, 1.5%]</t>
  </si>
  <si>
    <t>[4.2%, 6.1%]</t>
  </si>
  <si>
    <t>[13.3%, 16.2%]</t>
  </si>
  <si>
    <t>[50.9%, 55.1%]</t>
  </si>
  <si>
    <t>[24.1%, 27.8%]</t>
  </si>
  <si>
    <t>Disembarking</t>
  </si>
  <si>
    <t>[0.4%, 1.0%]</t>
  </si>
  <si>
    <t>[2.4%, 3.8%]</t>
  </si>
  <si>
    <t>[10.4%, 13.0%]</t>
  </si>
  <si>
    <t>[57.2%, 61.2%]</t>
  </si>
  <si>
    <t>[23.4%, 27.0%]</t>
  </si>
  <si>
    <t>Transfer/connection to another flight</t>
  </si>
  <si>
    <t>[1.6%, 3.6%]</t>
  </si>
  <si>
    <t>[3.6%, 6.8%]</t>
  </si>
  <si>
    <t>[15.5%, 20.2%]</t>
  </si>
  <si>
    <t>[50.3%, 56.6%]</t>
  </si>
  <si>
    <t>[18.2%, 23.5%]</t>
  </si>
  <si>
    <t>Bag collection</t>
  </si>
  <si>
    <t>[1.4%, 2.6%]</t>
  </si>
  <si>
    <t>[3.7%, 5.6%]</t>
  </si>
  <si>
    <t>[10.2%, 12.9%]</t>
  </si>
  <si>
    <t>[55.7%, 60.1%]</t>
  </si>
  <si>
    <t>[21.9%, 25.8%]</t>
  </si>
  <si>
    <t>Access to the airport (e.g. drop-off area, parking, airport linked train)</t>
  </si>
  <si>
    <t>[2.4%, 3.7%]</t>
  </si>
  <si>
    <t>[7.4%, 9.7%]</t>
  </si>
  <si>
    <t>[9.6%, 12.0%]</t>
  </si>
  <si>
    <t>[45.9%, 50.0%]</t>
  </si>
  <si>
    <t>[27.8%, 31.6%]</t>
  </si>
  <si>
    <t>Check-in (e.g. in app, online or at the desk)</t>
  </si>
  <si>
    <t>[1.0%, 1.9%]</t>
  </si>
  <si>
    <t>[3.0%, 4.6%]</t>
  </si>
  <si>
    <t>[7.7%, 10.0%]</t>
  </si>
  <si>
    <t>[49.5%, 53.6%]</t>
  </si>
  <si>
    <t>[32.4%, 36.4%]</t>
  </si>
  <si>
    <t>Bag drop</t>
  </si>
  <si>
    <t>[1.1%, 2.1%]</t>
  </si>
  <si>
    <t>[4.3%, 6.5%]</t>
  </si>
  <si>
    <t>[8.2%, 10.7%]</t>
  </si>
  <si>
    <t>[49.8%, 54.2%]</t>
  </si>
  <si>
    <t>[29.5%, 33.6%]</t>
  </si>
  <si>
    <t>Airport security screening</t>
  </si>
  <si>
    <t>[1.3%, 2.4%]</t>
  </si>
  <si>
    <t>[5.6%, 7.7%]</t>
  </si>
  <si>
    <t>[10.9%, 13.6%]</t>
  </si>
  <si>
    <t>[52.0%, 56.2%]</t>
  </si>
  <si>
    <t>Navigating the airport (e.g. finding your gate)</t>
  </si>
  <si>
    <t>[2.3%, 3.8%]</t>
  </si>
  <si>
    <t>[7.5%, 9.8%]</t>
  </si>
  <si>
    <t>[51.0%, 55.1%]</t>
  </si>
  <si>
    <t>[32.5%, 36.4%]</t>
  </si>
  <si>
    <t>Flight communication (e.g. information available about the flight, updates on departure)</t>
  </si>
  <si>
    <t>[0.5%, 1.2%]</t>
  </si>
  <si>
    <t>[4.1%, 6.0%]</t>
  </si>
  <si>
    <t>[10.2%, 12.8%]</t>
  </si>
  <si>
    <t>[53.7%, 57.9%]</t>
  </si>
  <si>
    <t>[24.9%, 28.7%]</t>
  </si>
  <si>
    <t>Airline customer service or help</t>
  </si>
  <si>
    <t>[1.3%, 2.6%]</t>
  </si>
  <si>
    <t>[4.3%, 6.4%]</t>
  </si>
  <si>
    <t>[19.7%, 23.4%]</t>
  </si>
  <si>
    <t>[44.2%, 48.8%]</t>
  </si>
  <si>
    <t>[22.7%, 26.7%]</t>
  </si>
  <si>
    <t>Boarding your flight</t>
  </si>
  <si>
    <t>[0.2%, 0.8%]</t>
  </si>
  <si>
    <t>[2.3%, 3.7%]</t>
  </si>
  <si>
    <t>[7.9%, 10.1%]</t>
  </si>
  <si>
    <t>[55.9%, 60.0%]</t>
  </si>
  <si>
    <t>[27.6%, 31.5%]</t>
  </si>
  <si>
    <t>[11.8%, 17.7%]</t>
  </si>
  <si>
    <t>[82.3%, 88.2%]</t>
  </si>
  <si>
    <t>[19.7%, 26.5%]</t>
  </si>
  <si>
    <t>[73.5%, 80.3%]</t>
  </si>
  <si>
    <t>[14.8%, 21.0%]</t>
  </si>
  <si>
    <t>[79.0%, 85.2%]</t>
  </si>
  <si>
    <t>[24.9%, 37.1%]</t>
  </si>
  <si>
    <t>[62.9%, 75.1%]</t>
  </si>
  <si>
    <t>[19.2%, 26.4%]</t>
  </si>
  <si>
    <t>[73.6%, 80.8%]</t>
  </si>
  <si>
    <t>[23.9%, 31.0%]</t>
  </si>
  <si>
    <t>[69.0%, 76.1%]</t>
  </si>
  <si>
    <t>[14.7%, 20.9%]</t>
  </si>
  <si>
    <t>[79.1%, 85.3%]</t>
  </si>
  <si>
    <t>[17.8%, 25.0%]</t>
  </si>
  <si>
    <t>[75.0%, 82.2%]</t>
  </si>
  <si>
    <t>[21.5%, 28.6%]</t>
  </si>
  <si>
    <t>[71.4%, 78.5%]</t>
  </si>
  <si>
    <t>[16.2%, 22.5%]</t>
  </si>
  <si>
    <t>[77.5%, 83.8%]</t>
  </si>
  <si>
    <t>[17.4%, 24.3%]</t>
  </si>
  <si>
    <t>[75.7%, 82.6%]</t>
  </si>
  <si>
    <t>[29.4%, 38.0%]</t>
  </si>
  <si>
    <t>[62.0%, 70.6%]</t>
  </si>
  <si>
    <t>[13.9%, 19.9%]</t>
  </si>
  <si>
    <t>[80.1%, 86.1%]</t>
  </si>
  <si>
    <t>[9.4%, 12.5%]</t>
  </si>
  <si>
    <t>[87.5%, 90.6%]</t>
  </si>
  <si>
    <t>[18.4%, 22.2%]</t>
  </si>
  <si>
    <t>[77.8%, 81.6%]</t>
  </si>
  <si>
    <t>[13.1%, 16.4%]</t>
  </si>
  <si>
    <t>[83.6%, 86.9%]</t>
  </si>
  <si>
    <t>[21.1%, 27.2%]</t>
  </si>
  <si>
    <t>[72.8%, 78.9%]</t>
  </si>
  <si>
    <t>[14.7%, 18.5%]</t>
  </si>
  <si>
    <t>[81.5%, 85.3%]</t>
  </si>
  <si>
    <t>[18.6%, 22.4%]</t>
  </si>
  <si>
    <t>[77.6%, 81.4%]</t>
  </si>
  <si>
    <t>[11.2%, 14.3%]</t>
  </si>
  <si>
    <t>[85.7%, 88.8%]</t>
  </si>
  <si>
    <t>[13.0%, 16.7%]</t>
  </si>
  <si>
    <t>[83.3%, 87.0%]</t>
  </si>
  <si>
    <t>[17.4%, 21.2%]</t>
  </si>
  <si>
    <t>[78.8%, 82.6%]</t>
  </si>
  <si>
    <t>[8.9%, 11.8%]</t>
  </si>
  <si>
    <t>[88.2%, 91.1%]</t>
  </si>
  <si>
    <t>[14.6%, 18.1%]</t>
  </si>
  <si>
    <t>[81.9%, 85.4%]</t>
  </si>
  <si>
    <t>[24.6%, 29.4%]</t>
  </si>
  <si>
    <t>[70.6%, 75.4%]</t>
  </si>
  <si>
    <t>[9.6%, 12.5%]</t>
  </si>
  <si>
    <t>[87.5%, 90.4%]</t>
  </si>
  <si>
    <t>[2.9%, 33.1%]</t>
  </si>
  <si>
    <t>[66.9%, 97.1%]</t>
  </si>
  <si>
    <t>[8.7%, 40.3%]</t>
  </si>
  <si>
    <t>[59.7%, 91.3%]</t>
  </si>
  <si>
    <t>[7.2%, 34.3%]</t>
  </si>
  <si>
    <t>[65.7%, 92.8%]</t>
  </si>
  <si>
    <t>[4.4%, 59.0%]</t>
  </si>
  <si>
    <t>[41.0%, 95.6%]</t>
  </si>
  <si>
    <t>[10.6%, 46.0%]</t>
  </si>
  <si>
    <t>[54.0%, 89.4%]</t>
  </si>
  <si>
    <t>[19.5%, 55.0%]</t>
  </si>
  <si>
    <t>[45.0%, 80.5%]</t>
  </si>
  <si>
    <t>[5.9%, 37.6%]</t>
  </si>
  <si>
    <t>[62.4%, 94.1%]</t>
  </si>
  <si>
    <t>[4.0%, 35.2%]</t>
  </si>
  <si>
    <t>[64.8%, 96.0%]</t>
  </si>
  <si>
    <t>[7.2%, 38.8%]</t>
  </si>
  <si>
    <t>[61.2%, 92.8%]</t>
  </si>
  <si>
    <t>[0.0%, 23.4%]+</t>
  </si>
  <si>
    <t>[76.6%, 100.0%]+</t>
  </si>
  <si>
    <t>[0.0%, 30.0%]+</t>
  </si>
  <si>
    <t>[70.0%, 100.0%]+</t>
  </si>
  <si>
    <t>[19.1%, 58.5%]</t>
  </si>
  <si>
    <t>[41.5%, 80.9%]</t>
  </si>
  <si>
    <t>[1.8%, 27.5%]</t>
  </si>
  <si>
    <t>[72.5%, 98.2%]</t>
  </si>
  <si>
    <t>demo_language</t>
  </si>
  <si>
    <t>[9.8%, 12.7%]</t>
  </si>
  <si>
    <t>[87.3%, 90.2%]</t>
  </si>
  <si>
    <t>[18.7%, 22.1%]</t>
  </si>
  <si>
    <t>[77.9%, 81.3%]</t>
  </si>
  <si>
    <t>[12.8%, 15.8%]</t>
  </si>
  <si>
    <t>[84.2%, 87.2%]</t>
  </si>
  <si>
    <t>[21.7%, 27.6%]</t>
  </si>
  <si>
    <t>[72.4%, 78.3%]</t>
  </si>
  <si>
    <t>[15.2%, 18.6%]</t>
  </si>
  <si>
    <t>[81.4%, 84.8%]</t>
  </si>
  <si>
    <t>[19.9%, 23.4%]</t>
  </si>
  <si>
    <t>[76.6%, 80.1%]</t>
  </si>
  <si>
    <t>[85.1%, 88.0%]</t>
  </si>
  <si>
    <t>[13.7%, 17.1%]</t>
  </si>
  <si>
    <t>[82.9%, 86.3%]</t>
  </si>
  <si>
    <t>[19.3%, 22.8%]</t>
  </si>
  <si>
    <t>[77.2%, 80.7%]</t>
  </si>
  <si>
    <t>[10.8%, 13.6%]</t>
  </si>
  <si>
    <t>[86.4%, 89.2%]</t>
  </si>
  <si>
    <t>[15.6%, 18.9%]</t>
  </si>
  <si>
    <t>[81.1%, 84.4%]</t>
  </si>
  <si>
    <t>[25.1%, 29.5%]</t>
  </si>
  <si>
    <t>[70.5%, 74.9%]</t>
  </si>
  <si>
    <t>[86.4%, 89.1%]</t>
  </si>
  <si>
    <t>[9.9%, 20.4%]</t>
  </si>
  <si>
    <t>[79.6%, 90.1%]</t>
  </si>
  <si>
    <t>[17.5%, 30.3%]</t>
  </si>
  <si>
    <t>[69.7%, 82.5%]</t>
  </si>
  <si>
    <t>[15.7%, 27.8%]</t>
  </si>
  <si>
    <t>[72.2%, 84.3%]</t>
  </si>
  <si>
    <t>[19.7%, 35.8%]</t>
  </si>
  <si>
    <t>[64.2%, 80.3%]</t>
  </si>
  <si>
    <t>[18.8%, 32.1%]</t>
  </si>
  <si>
    <t>[67.9%, 81.2%]</t>
  </si>
  <si>
    <t>[19.4%, 32.1%]</t>
  </si>
  <si>
    <t>[67.9%, 80.6%]</t>
  </si>
  <si>
    <t>[10.9%, 22.2%]</t>
  </si>
  <si>
    <t>[77.8%, 89.1%]</t>
  </si>
  <si>
    <t>[15.7%, 28.8%]</t>
  </si>
  <si>
    <t>[71.2%, 84.3%]</t>
  </si>
  <si>
    <t>[11.9%, 23.4%]</t>
  </si>
  <si>
    <t>[76.6%, 88.1%]</t>
  </si>
  <si>
    <t>[8.4%, 18.6%]</t>
  </si>
  <si>
    <t>[81.4%, 91.6%]</t>
  </si>
  <si>
    <t>[12.2%, 23.5%]</t>
  </si>
  <si>
    <t>[76.5%, 87.8%]</t>
  </si>
  <si>
    <t>[28.2%, 43.3%]</t>
  </si>
  <si>
    <t>[56.7%, 71.8%]</t>
  </si>
  <si>
    <t>[8.4%, 18.4%]</t>
  </si>
  <si>
    <t>[81.6%, 91.6%]</t>
  </si>
  <si>
    <t>[0.0%, 94.8%]+</t>
  </si>
  <si>
    <t>[5.2%, 100.0%]+</t>
  </si>
  <si>
    <t>[5.8%, 95.4%]</t>
  </si>
  <si>
    <t>[4.6%, 94.2%]</t>
  </si>
  <si>
    <t>[35.3%, 100.0%]+</t>
  </si>
  <si>
    <t>[0.0%, 64.7%]+</t>
  </si>
  <si>
    <t>[39.0%, 100.0%]+</t>
  </si>
  <si>
    <t>[0.0%, 77.7%]+</t>
  </si>
  <si>
    <t>[22.3%, 100.0%]+</t>
  </si>
  <si>
    <t>[7.7%, 100.0%]+</t>
  </si>
  <si>
    <t>[0.0%, 92.3%]+</t>
  </si>
  <si>
    <t>[10.1%, 100.0%]+</t>
  </si>
  <si>
    <t>[0.0%, 89.9%]+</t>
  </si>
  <si>
    <t>[22.1%, 100.0%]+</t>
  </si>
  <si>
    <t>[0.0%, 77.9%]+</t>
  </si>
  <si>
    <t>flight_purchase</t>
  </si>
  <si>
    <t>Direct from airline website or app</t>
  </si>
  <si>
    <t>[59.8%, 63.8%]</t>
  </si>
  <si>
    <t>Direct from airline over the phone</t>
  </si>
  <si>
    <t>General online booking platform (e.g. Expedia, booking.com, Webjet)</t>
  </si>
  <si>
    <t>[9.6%, 11.9%]</t>
  </si>
  <si>
    <t>Travel agency (e.g. Flight Centre, Helloworld)</t>
  </si>
  <si>
    <t>[8.5%, 11.1%]</t>
  </si>
  <si>
    <t>Tour company (e.g. Top deck, Intrepid, Contiki)</t>
  </si>
  <si>
    <t>My employer or colleague purchased it for me</t>
  </si>
  <si>
    <t>[4.0%, 5.7%]</t>
  </si>
  <si>
    <t>Someone I know purchased it for me (e.g. parent, friend)</t>
  </si>
  <si>
    <t>[4.3%, 6.0%]</t>
  </si>
  <si>
    <t>Credit card travel site (e.g. American express travel)</t>
  </si>
  <si>
    <t>[0.1%, 0.7%]</t>
  </si>
  <si>
    <t>Corporate travel platform (e.g. FCM travel, Corporate Traveller)</t>
  </si>
  <si>
    <t>[2.7%, 4.3%]</t>
  </si>
  <si>
    <t>How did you purchase your ticket? - Selected Choice</t>
  </si>
  <si>
    <t>age_bucket</t>
  </si>
  <si>
    <t>18-34</t>
  </si>
  <si>
    <t>[28.1%, 31.9%]</t>
  </si>
  <si>
    <t>35-54</t>
  </si>
  <si>
    <t>[34.1%, 39.1%]</t>
  </si>
  <si>
    <t>55+</t>
  </si>
  <si>
    <t>[30.8%, 36.0%]</t>
  </si>
  <si>
    <t>[7.3%, 40.9%]</t>
  </si>
  <si>
    <t>[0.0%, 35.7%]+</t>
  </si>
  <si>
    <t>[36.3%, 80.3%]</t>
  </si>
  <si>
    <t>[37.2%, 49.7%]</t>
  </si>
  <si>
    <t>[23.8%, 37.6%]</t>
  </si>
  <si>
    <t>[18.5%, 32.6%]</t>
  </si>
  <si>
    <t>[0.0%, 1.1%]+</t>
  </si>
  <si>
    <t>[13.0%, 19.4%]</t>
  </si>
  <si>
    <t>[20.8%, 31.3%]</t>
  </si>
  <si>
    <t>[51.9%, 63.4%]</t>
  </si>
  <si>
    <t>[0.0%, 0.7%]+</t>
  </si>
  <si>
    <t>[7.5%, 18.8%]</t>
  </si>
  <si>
    <t>[0.5%, 16.1%]</t>
  </si>
  <si>
    <t>[69.2%, 87.9%]</t>
  </si>
  <si>
    <t>[22.9%, 38.2%]</t>
  </si>
  <si>
    <t>[39.9%, 59.3%]</t>
  </si>
  <si>
    <t>[10.9%, 28.7%]</t>
  </si>
  <si>
    <t>[46.4%, 64.0%]</t>
  </si>
  <si>
    <t>[11.7%, 30.1%]</t>
  </si>
  <si>
    <t>[14.0%, 33.7%]</t>
  </si>
  <si>
    <t>[3.5%, 20.7%]</t>
  </si>
  <si>
    <t>[9.2%, 41.2%]</t>
  </si>
  <si>
    <t>[45.7%, 79.7%]</t>
  </si>
  <si>
    <t>[9.9%, 61.2%]</t>
  </si>
  <si>
    <t>[14.8%, 75.0%]</t>
  </si>
  <si>
    <t>[0.0%, 49.7%]+</t>
  </si>
  <si>
    <t>[3.9%, 13.8%]</t>
  </si>
  <si>
    <t>[61.4%, 80.8%]</t>
  </si>
  <si>
    <t>[10.9%, 28.9%]</t>
  </si>
  <si>
    <t>[0.0%, 1.9%]+</t>
  </si>
  <si>
    <t>[60.6%, 64.8%]</t>
  </si>
  <si>
    <t>[7.8%, 10.0%]</t>
  </si>
  <si>
    <t>[8.8%, 11.5%]</t>
  </si>
  <si>
    <t>[4.0%, 5.8%]</t>
  </si>
  <si>
    <t>[4.6%, 6.4%]</t>
  </si>
  <si>
    <t>[0.9%, 1.9%]</t>
  </si>
  <si>
    <t>[0.0%, 0.5%]+</t>
  </si>
  <si>
    <t>[2.8%, 4.5%]</t>
  </si>
  <si>
    <t>[50.1%, 64.4%]</t>
  </si>
  <si>
    <t>[16.3%, 27.8%]</t>
  </si>
  <si>
    <t>[3.3%, 12.0%]</t>
  </si>
  <si>
    <t>[0.0%, 1.6%]+</t>
  </si>
  <si>
    <t>[1.6%, 7.4%]</t>
  </si>
  <si>
    <t>[1.0%, 5.3%]</t>
  </si>
  <si>
    <t>[0.0%, 2.2%]+</t>
  </si>
  <si>
    <t>[0.0%, 5.3%]+</t>
  </si>
  <si>
    <t>[0.0%, 81.8%]+</t>
  </si>
  <si>
    <t>[0.0%, 59.0%]+</t>
  </si>
  <si>
    <t>[0.0%, 36.3%]+</t>
  </si>
  <si>
    <t>[0.0%, 42.1%]+</t>
  </si>
  <si>
    <t>[0.0%, 49.5%]+</t>
  </si>
  <si>
    <t>Is English the main language spoken in your household?</t>
  </si>
  <si>
    <t>demo_income</t>
  </si>
  <si>
    <t>Under $30,000</t>
  </si>
  <si>
    <t>[43.9%, 62.2%]</t>
  </si>
  <si>
    <t>[0.1%, 7.8%]</t>
  </si>
  <si>
    <t>[8.3%, 17.9%]</t>
  </si>
  <si>
    <t>[9.6%, 23.3%]</t>
  </si>
  <si>
    <t>[0.0%, 3.9%]+</t>
  </si>
  <si>
    <t>[0.0%, 2.3%]+</t>
  </si>
  <si>
    <t>[3.0%, 12.2%]</t>
  </si>
  <si>
    <t>[0.2%, 7.1%]</t>
  </si>
  <si>
    <t>[0.0%, 1.4%]+</t>
  </si>
  <si>
    <t>$30,000 to $59,999</t>
  </si>
  <si>
    <t>[52.9%, 64.9%]</t>
  </si>
  <si>
    <t>[0.0%, 1.5%]+</t>
  </si>
  <si>
    <t>[9.8%, 17.2%]</t>
  </si>
  <si>
    <t>[11.8%, 20.7%]</t>
  </si>
  <si>
    <t>[0.0%, 3.8%]+</t>
  </si>
  <si>
    <t>[0.4%, 3.0%]</t>
  </si>
  <si>
    <t>[3.2%, 8.8%]</t>
  </si>
  <si>
    <t>[0.0%, 2.4%]+</t>
  </si>
  <si>
    <t>[0.0%, 1.0%]+</t>
  </si>
  <si>
    <t>$60,000 to $89,999</t>
  </si>
  <si>
    <t>[53.3%, 64.0%]</t>
  </si>
  <si>
    <t>[0.0%, 1.3%]+</t>
  </si>
  <si>
    <t>[7.2%, 13.4%]</t>
  </si>
  <si>
    <t>[9.0%, 16.2%]</t>
  </si>
  <si>
    <t>[1.2%, 5.5%]</t>
  </si>
  <si>
    <t>[1.0%, 4.4%]</t>
  </si>
  <si>
    <t>[5.3%, 10.2%]</t>
  </si>
  <si>
    <t>[1.5%, 4.4%]</t>
  </si>
  <si>
    <t>[0.0%, 0.9%]+</t>
  </si>
  <si>
    <t>[0.0%, 1.8%]+</t>
  </si>
  <si>
    <t>$90,000 to $119,999</t>
  </si>
  <si>
    <t>[56.4%, 66.9%]</t>
  </si>
  <si>
    <t>[0.3%, 2.5%]</t>
  </si>
  <si>
    <t>[7.0%, 12.9%]</t>
  </si>
  <si>
    <t>[6.6%, 13.7%]</t>
  </si>
  <si>
    <t>[0.0%, 2.9%]+</t>
  </si>
  <si>
    <t>[3.9%, 8.6%]</t>
  </si>
  <si>
    <t>[2.5%, 6.7%]</t>
  </si>
  <si>
    <t>[0.4%, 3.1%]</t>
  </si>
  <si>
    <t>[0.5%, 3.6%]</t>
  </si>
  <si>
    <t>$120,000 to $149,999</t>
  </si>
  <si>
    <t>[59.3%, 69.5%]</t>
  </si>
  <si>
    <t>[0.0%, 0.8%]+</t>
  </si>
  <si>
    <t>[8.9%, 14.7%]</t>
  </si>
  <si>
    <t>[3.7%, 9.9%]</t>
  </si>
  <si>
    <t>[0.0%, 2.8%]+</t>
  </si>
  <si>
    <t>[2.9%, 7.4%]</t>
  </si>
  <si>
    <t>[3.3%, 7.8%]</t>
  </si>
  <si>
    <t>[0.0%, 1.2%]+</t>
  </si>
  <si>
    <t>[1.4%, 5.5%]</t>
  </si>
  <si>
    <t>$150,000 and over</t>
  </si>
  <si>
    <t>[60.3%, 67.1%]</t>
  </si>
  <si>
    <t>[8.1%, 12.1%]</t>
  </si>
  <si>
    <t>[4.8%, 8.5%]</t>
  </si>
  <si>
    <t>[0.3%, 1.4%]</t>
  </si>
  <si>
    <t>[5.3%, 8.9%]</t>
  </si>
  <si>
    <t>[2.2%, 4.7%]</t>
  </si>
  <si>
    <t>[5.0%, 8.8%]</t>
  </si>
  <si>
    <t>[56.8%, 71.7%]</t>
  </si>
  <si>
    <t>[4.1%, 11.9%]</t>
  </si>
  <si>
    <t>[5.9%, 17.2%]</t>
  </si>
  <si>
    <t>[1.1%, 6.7%]</t>
  </si>
  <si>
    <t>[0.0%, 5.1%]+</t>
  </si>
  <si>
    <t>[2.1%, 9.1%]</t>
  </si>
  <si>
    <t>[0.1%, 3.2%]</t>
  </si>
  <si>
    <t>[0.3%, 4.7%]</t>
  </si>
  <si>
    <t>What is the total annual income of your household, before tax?</t>
  </si>
  <si>
    <t>demo_age</t>
  </si>
  <si>
    <t>rights_knowledge</t>
  </si>
  <si>
    <t>18-24 years</t>
  </si>
  <si>
    <t>No knowledge</t>
  </si>
  <si>
    <t>[18.3%, 38.6%]</t>
  </si>
  <si>
    <t>I know a little bit</t>
  </si>
  <si>
    <t>[42.6%, 65.3%]</t>
  </si>
  <si>
    <t>I know a moderate amount</t>
  </si>
  <si>
    <t>[7.3%, 23.4%]</t>
  </si>
  <si>
    <t>I know a lot</t>
  </si>
  <si>
    <t>[0.0%, 5.7%]+</t>
  </si>
  <si>
    <t>25-34 years</t>
  </si>
  <si>
    <t>[19.5%, 29.4%]</t>
  </si>
  <si>
    <t>[51.7%, 63.4%]</t>
  </si>
  <si>
    <t>[11.8%, 20.5%]</t>
  </si>
  <si>
    <t>[0.0%, 3.7%]+</t>
  </si>
  <si>
    <t>35-44 years</t>
  </si>
  <si>
    <t>[19.1%, 27.3%]</t>
  </si>
  <si>
    <t>[55.3%, 64.8%]</t>
  </si>
  <si>
    <t>[11.4%, 18.1%]</t>
  </si>
  <si>
    <t>[0.4%, 3.6%]</t>
  </si>
  <si>
    <t>45-54 years</t>
  </si>
  <si>
    <t>[20.0%, 28.3%]</t>
  </si>
  <si>
    <t>[48.6%, 58.5%]</t>
  </si>
  <si>
    <t>[16.0%, 24.0%]</t>
  </si>
  <si>
    <t>[1.0%, 3.6%]</t>
  </si>
  <si>
    <t>55-64 years</t>
  </si>
  <si>
    <t>[17.0%, 24.3%]</t>
  </si>
  <si>
    <t>[51.9%, 60.9%]</t>
  </si>
  <si>
    <t>[16.4%, 23.7%]</t>
  </si>
  <si>
    <t>[1.4%, 4.3%]</t>
  </si>
  <si>
    <t>65-74 years</t>
  </si>
  <si>
    <t>[14.9%, 22.0%]</t>
  </si>
  <si>
    <t>[52.5%, 61.8%]</t>
  </si>
  <si>
    <t>[18.7%, 26.7%]</t>
  </si>
  <si>
    <t>[0.5%, 3.0%]</t>
  </si>
  <si>
    <t>75 years and over</t>
  </si>
  <si>
    <t>[20.1%, 31.1%]</t>
  </si>
  <si>
    <t>[41.5%, 55.5%]</t>
  </si>
  <si>
    <t>[16.6%, 29.0%]</t>
  </si>
  <si>
    <t>[0.5%, 5.7%]</t>
  </si>
  <si>
    <t>[0.0%, 99.2%]+</t>
  </si>
  <si>
    <t>[1.5%, 95.2%]</t>
  </si>
  <si>
    <t>[0.0%, 56.6%]+</t>
  </si>
  <si>
    <t>What is your age?</t>
  </si>
  <si>
    <t>All airline passengers have rights when they buy a plane ticket. Passenger rights include things like what you are entitled to if you flight is delayed or cancelled, or your baggage is lost. 
How much knowledge do you have about your rights as an airline passenger?</t>
  </si>
  <si>
    <t>[24.9%, 32.0%]</t>
  </si>
  <si>
    <t>[52.4%, 60.5%]</t>
  </si>
  <si>
    <t>[10.9%, 17.0%]</t>
  </si>
  <si>
    <t>[0.1%, 2.3%]</t>
  </si>
  <si>
    <t>[19.6%, 23.4%]</t>
  </si>
  <si>
    <t>[54.0%, 58.8%]</t>
  </si>
  <si>
    <t>[17.7%, 21.6%]</t>
  </si>
  <si>
    <t>[1.7%, 3.3%]</t>
  </si>
  <si>
    <t>[13.1%, 45.6%]</t>
  </si>
  <si>
    <t>[20.3%, 56.9%]</t>
  </si>
  <si>
    <t>[12.1%, 46.0%]</t>
  </si>
  <si>
    <t>[0.0%, 8.2%]+</t>
  </si>
  <si>
    <t>rights_airline_tc</t>
  </si>
  <si>
    <t>Yes, in full</t>
  </si>
  <si>
    <t>[2.6%, 4.2%]</t>
  </si>
  <si>
    <t>Partially (e.g. started but stopped or only read what I thought was relevant)</t>
  </si>
  <si>
    <t>[34.2%, 38.2%]</t>
  </si>
  <si>
    <t>[55.4%, 59.5%]</t>
  </si>
  <si>
    <t>I don't remember</t>
  </si>
  <si>
    <t>[2.2%, 3.7%]</t>
  </si>
  <si>
    <t>Did you read the [QID97-ChoiceGroup-SelectedChoices] terms and conditions for your ticket before booking your most recent flight from [QID108-ChoiceGroup-SelectedChoicesTextEntry]?</t>
  </si>
  <si>
    <t>rights_platform_tc</t>
  </si>
  <si>
    <t>[5.6%, 10.1%]</t>
  </si>
  <si>
    <t>Partially (e.g. started but stopped, or only read what I thought was relevant)</t>
  </si>
  <si>
    <t>[30.8%, 38.6%]</t>
  </si>
  <si>
    <t>[49.5%, 57.7%]</t>
  </si>
  <si>
    <t>[2.3%, 5.5%]</t>
  </si>
  <si>
    <t>You mentioned for your most recent flight you purchased tickets through a [QID22-ChoiceGroup-SelectedChoices]. 
Did you read the platform's terms and conditions for your ticket before booking your most recent flight from [QID108-ChoiceGroup-SelectedChoicesTextEntry]?</t>
  </si>
  <si>
    <t>Rights Test question:</t>
  </si>
  <si>
    <t>I am entitled to a ticket refund or voucher when the cause of the flight cancellation is something the airline can control</t>
  </si>
  <si>
    <t>True</t>
  </si>
  <si>
    <t>[73.3%, 76.9%]</t>
  </si>
  <si>
    <t>False</t>
  </si>
  <si>
    <t>[3.0%, 4.5%]</t>
  </si>
  <si>
    <t>It depends/Unsure</t>
  </si>
  <si>
    <t>[19.4%, 22.8%]</t>
  </si>
  <si>
    <t>If my flight is significantly delayed, I am entitled to a free meal or food voucher</t>
  </si>
  <si>
    <t>[54.2%, 58.3%]</t>
  </si>
  <si>
    <t>[7.7%, 9.8%]</t>
  </si>
  <si>
    <t>[33.0%, 36.9%]</t>
  </si>
  <si>
    <t>If I have a disability or require assistance to navigate my journey, I can ask for this at the time of booking</t>
  </si>
  <si>
    <t>[86.4%, 89.0%]</t>
  </si>
  <si>
    <t>[2.1%, 3.2%]</t>
  </si>
  <si>
    <t>[8.5%, 10.8%]</t>
  </si>
  <si>
    <t>The airline could deny me boarding if I have recently had surgery or I am injured</t>
  </si>
  <si>
    <t>[49.0%, 53.2%]</t>
  </si>
  <si>
    <t>[36.1%, 40.1%]</t>
  </si>
  <si>
    <t>Airports are responsible for the management of baggage and handling baggage complaints</t>
  </si>
  <si>
    <t>[60.3%, 64.4%]</t>
  </si>
  <si>
    <t>[13.9%, 17.0%]</t>
  </si>
  <si>
    <t>[20.5%, 24.0%]</t>
  </si>
  <si>
    <t>demo_digital_confide</t>
  </si>
  <si>
    <t>Not confident</t>
  </si>
  <si>
    <t>[47.9%, 78.8%]</t>
  </si>
  <si>
    <t>[11.7%, 41.5%]</t>
  </si>
  <si>
    <t>[0.0%, 17.5%]+</t>
  </si>
  <si>
    <t>[0.0%, 6.8%]+</t>
  </si>
  <si>
    <t>Somewhat confident</t>
  </si>
  <si>
    <t>[23.4%, 31.5%]</t>
  </si>
  <si>
    <t>[53.1%, 62.3%]</t>
  </si>
  <si>
    <t>[10.7%, 17.4%]</t>
  </si>
  <si>
    <t>[0.0%, 1.7%]+</t>
  </si>
  <si>
    <t>Confident</t>
  </si>
  <si>
    <t>[19.8%, 25.2%]</t>
  </si>
  <si>
    <t>[55.6%, 62.1%]</t>
  </si>
  <si>
    <t>[14.3%, 19.6%]</t>
  </si>
  <si>
    <t>[0.9%, 2.5%]</t>
  </si>
  <si>
    <t>Very confident</t>
  </si>
  <si>
    <t>[18.1%, 23.1%]</t>
  </si>
  <si>
    <t>[51.4%, 57.9%]</t>
  </si>
  <si>
    <t>[18.8%, 24.3%]</t>
  </si>
  <si>
    <t>[1.9%, 4.5%]</t>
  </si>
  <si>
    <t>How would you describe your level of confidence with using computers, smartphones or other electronic devices to do what you need to online?</t>
  </si>
  <si>
    <t>[23.0%, 31.0%]</t>
  </si>
  <si>
    <t>[69.0%, 77.0%]</t>
  </si>
  <si>
    <t>[19.6%, 24.1%]</t>
  </si>
  <si>
    <t>[75.9%, 80.4%]</t>
  </si>
  <si>
    <t>[16.5%, 24.0%]</t>
  </si>
  <si>
    <t>[76.0%, 83.5%]</t>
  </si>
  <si>
    <t>[15.7%, 39.8%]</t>
  </si>
  <si>
    <t>[60.2%, 84.3%]</t>
  </si>
  <si>
    <t>[25.8%, 33.8%]</t>
  </si>
  <si>
    <t>[66.2%, 74.2%]</t>
  </si>
  <si>
    <t>[21.2%, 25.8%]</t>
  </si>
  <si>
    <t>[74.2%, 78.8%]</t>
  </si>
  <si>
    <t>[12.1%, 18.6%]</t>
  </si>
  <si>
    <t>[81.4%, 87.9%]</t>
  </si>
  <si>
    <t>[9.8%, 30.1%]</t>
  </si>
  <si>
    <t>[69.9%, 90.2%]</t>
  </si>
  <si>
    <t>[4.4%, 15.9%]</t>
  </si>
  <si>
    <t>[11.0%, 25.8%]</t>
  </si>
  <si>
    <t>[5.4%, 20.9%]</t>
  </si>
  <si>
    <t>[4.9%, 20.7%]</t>
  </si>
  <si>
    <t>[10.3%, 25.1%]</t>
  </si>
  <si>
    <t>[15.5%, 32.5%]</t>
  </si>
  <si>
    <t>[0.0%, 9.4%]+</t>
  </si>
  <si>
    <t>[4.5%, 7.6%]</t>
  </si>
  <si>
    <t>[9.6%, 14.1%]</t>
  </si>
  <si>
    <t>[11.5%, 16.3%]</t>
  </si>
  <si>
    <t>[11.6%, 16.5%]</t>
  </si>
  <si>
    <t>[11.4%, 16.2%]</t>
  </si>
  <si>
    <t>[27.9%, 34.1%]</t>
  </si>
  <si>
    <t>[7.3%, 11.2%]</t>
  </si>
  <si>
    <t>[2.8%, 5.1%]</t>
  </si>
  <si>
    <t>[7.5%, 10.8%]</t>
  </si>
  <si>
    <t>[11.4%, 15.1%]</t>
  </si>
  <si>
    <t>[11.7%, 15.5%]</t>
  </si>
  <si>
    <t>[12.6%, 16.5%]</t>
  </si>
  <si>
    <t>[37.0%, 42.5%]</t>
  </si>
  <si>
    <t>[4.4%, 7.1%]</t>
  </si>
  <si>
    <t>[0.0%, 11.5%]</t>
  </si>
  <si>
    <t>[5.4%, 22.6%]</t>
  </si>
  <si>
    <t>[5.5%, 21.6%]</t>
  </si>
  <si>
    <t>[12.9%, 30.0%]</t>
  </si>
  <si>
    <t>[15.9%, 35.2%]</t>
  </si>
  <si>
    <t>[2.5%, 20.3%]</t>
  </si>
  <si>
    <t>[1.7%, 15.0%]</t>
  </si>
  <si>
    <t>Overall flight itinerary</t>
  </si>
  <si>
    <t>Very difficult</t>
  </si>
  <si>
    <t>[0.0%, 0.3%]+</t>
  </si>
  <si>
    <t>Difficult</t>
  </si>
  <si>
    <t>[1.5%, 2.5%]</t>
  </si>
  <si>
    <t>Neutral</t>
  </si>
  <si>
    <t>[9.1%, 11.5%]</t>
  </si>
  <si>
    <t>Easy</t>
  </si>
  <si>
    <t>[48.7%, 52.8%]</t>
  </si>
  <si>
    <t>Very easy</t>
  </si>
  <si>
    <t>Not applicable or Didn't read</t>
  </si>
  <si>
    <t>Terms and conditions of the ticket (e.g. fare rules of the purchase)</t>
  </si>
  <si>
    <t>[2.4%, 3.9%]</t>
  </si>
  <si>
    <t>[10.9%, 13.7%]</t>
  </si>
  <si>
    <t>[28.4%, 32.2%]</t>
  </si>
  <si>
    <t>[26.3%, 30.0%]</t>
  </si>
  <si>
    <t>[6.1%, 8.3%]</t>
  </si>
  <si>
    <t>[17.3%, 20.5%]</t>
  </si>
  <si>
    <t>Inclusions or exclusions (e.g. food, baggage allowance)</t>
  </si>
  <si>
    <t>[0.6%, 1.3%]</t>
  </si>
  <si>
    <t>[5.3%, 7.3%]</t>
  </si>
  <si>
    <t>[12.5%, 15.4%]</t>
  </si>
  <si>
    <t>[50.8%, 54.9%]</t>
  </si>
  <si>
    <t>[21.1%, 24.6%]</t>
  </si>
  <si>
    <t>[2.3%, 3.9%]</t>
  </si>
  <si>
    <t>Additional fees (e.g. seating, rebooking fees)</t>
  </si>
  <si>
    <t>[8.7%, 11.3%]</t>
  </si>
  <si>
    <t>[19.9%, 23.2%]</t>
  </si>
  <si>
    <t>[39.7%, 43.8%]</t>
  </si>
  <si>
    <t>[13.8%, 16.8%]</t>
  </si>
  <si>
    <t>[8.6%, 11.1%]</t>
  </si>
  <si>
    <t>Aircraft specifics (e.g. type of plane, aircraft dimensions)</t>
  </si>
  <si>
    <t>[0.8%, 1.8%]</t>
  </si>
  <si>
    <t>[7.2%, 9.4%]</t>
  </si>
  <si>
    <t>[22.1%, 25.6%]</t>
  </si>
  <si>
    <t>[13.7%, 16.7%]</t>
  </si>
  <si>
    <t>[15.4%, 18.6%]</t>
  </si>
  <si>
    <t>rights_info_source</t>
  </si>
  <si>
    <t>Airline website, app or over the phone</t>
  </si>
  <si>
    <t>[31.5%, 35.5%]</t>
  </si>
  <si>
    <t>Government website (e.g. ACCC, Smart traveller, Fair trading)</t>
  </si>
  <si>
    <t>[13.0%, 15.8%]</t>
  </si>
  <si>
    <t>Airline Customer Advocate</t>
  </si>
  <si>
    <t>Travel agent (e.g., Flight Centre, Helloworld)</t>
  </si>
  <si>
    <t>[2.9%, 4.7%]</t>
  </si>
  <si>
    <t>General online booking platform (e.g., Expedia, booking.com, Webjet, Agoda)</t>
  </si>
  <si>
    <t>Online search engine (e.g. Google)</t>
  </si>
  <si>
    <t>[31.2%, 35.0%]</t>
  </si>
  <si>
    <t>My employer</t>
  </si>
  <si>
    <t>[0.1%, 0.6%]</t>
  </si>
  <si>
    <t>Social media, travel blogs/influencers or online forums</t>
  </si>
  <si>
    <t>Airline or airport staff in person</t>
  </si>
  <si>
    <t>[4.5%, 6.4%]</t>
  </si>
  <si>
    <t>Friends or family</t>
  </si>
  <si>
    <t>[1.5%, 2.6%]</t>
  </si>
  <si>
    <t>I don't know</t>
  </si>
  <si>
    <t>If you wanted to, where is the first place you would go to find out more about your rights as an airline passenger? - Selected Choice</t>
  </si>
  <si>
    <t>rights_learning</t>
  </si>
  <si>
    <t>Airline's cancellation rate</t>
  </si>
  <si>
    <t>[15.2%, 18.2%]</t>
  </si>
  <si>
    <t>Airline's on-time flight record</t>
  </si>
  <si>
    <t>[12.3%, 15.1%]</t>
  </si>
  <si>
    <t>Airline's safety rating</t>
  </si>
  <si>
    <t>[11.2%, 13.9%]</t>
  </si>
  <si>
    <t>Clear accessibility programs and policies</t>
  </si>
  <si>
    <t>[3.6%, 5.2%]</t>
  </si>
  <si>
    <t>Clear baggage policies</t>
  </si>
  <si>
    <t>[24.3%, 27.8%]</t>
  </si>
  <si>
    <t>Clear complaints procedure</t>
  </si>
  <si>
    <t>[9.1%, 11.8%]</t>
  </si>
  <si>
    <t>Clear guidelines on ticket flexibility</t>
  </si>
  <si>
    <t>[26.3%, 30.1%]</t>
  </si>
  <si>
    <t>Clear information on entitlements (e.g. when a refund or voucher is expected)</t>
  </si>
  <si>
    <t>[38.8%, 42.8%]</t>
  </si>
  <si>
    <t>Easy to understand ticket terms and conditions</t>
  </si>
  <si>
    <t>[31.1%, 35.0%]</t>
  </si>
  <si>
    <t>List of common passenger issues/mistakes and suggested solutions</t>
  </si>
  <si>
    <t>[18.1%, 21.3%]</t>
  </si>
  <si>
    <t>Outline of responsibilities (e.g. passenger's responsibility, airline's responsibility, airport's responsibility)</t>
  </si>
  <si>
    <t>[24.8%, 28.4%]</t>
  </si>
  <si>
    <t>Upfront information on fees and additional charges</t>
  </si>
  <si>
    <t>[41.8%, 45.9%]</t>
  </si>
  <si>
    <t>In your opinion, what information would be most helpful to inform your next air travel booking? 
Please select up to 3 - Selected Choice</t>
  </si>
  <si>
    <t>[12.6%, 18.3%]</t>
  </si>
  <si>
    <t>[9.9%, 15.1%]</t>
  </si>
  <si>
    <t>[8.0%, 12.8%]</t>
  </si>
  <si>
    <t>[7.0%, 11.7%]</t>
  </si>
  <si>
    <t>[21.5%, 28.1%]</t>
  </si>
  <si>
    <t>[8.2%, 13.7%]</t>
  </si>
  <si>
    <t>[23.6%, 30.9%]</t>
  </si>
  <si>
    <t>[36.7%, 44.8%]</t>
  </si>
  <si>
    <t>[29.5%, 37.3%]</t>
  </si>
  <si>
    <t>[19.1%, 25.6%]</t>
  </si>
  <si>
    <t>[25.0%, 32.5%]</t>
  </si>
  <si>
    <t>[40.1%, 48.2%]</t>
  </si>
  <si>
    <t>[12.4%, 15.7%]</t>
  </si>
  <si>
    <t>[11.7%, 14.8%]</t>
  </si>
  <si>
    <t>[24.5%, 28.6%]</t>
  </si>
  <si>
    <t>[8.8%, 11.9%]</t>
  </si>
  <si>
    <t>[26.4%, 30.9%]</t>
  </si>
  <si>
    <t>[38.6%, 43.3%]</t>
  </si>
  <si>
    <t>[30.5%, 35.1%]</t>
  </si>
  <si>
    <t>[17.2%, 20.9%]</t>
  </si>
  <si>
    <t>[23.9%, 28.1%]</t>
  </si>
  <si>
    <t>[41.5%, 46.3%]</t>
  </si>
  <si>
    <t>[2.6%, 29.7%]</t>
  </si>
  <si>
    <t>[3.5%, 30.6%]</t>
  </si>
  <si>
    <t>[0.0%, 21.9%]+</t>
  </si>
  <si>
    <t>[0.0%, 5.9%]+</t>
  </si>
  <si>
    <t>[5.5%, 36.1%]</t>
  </si>
  <si>
    <t>[0.0%, 17.1%]+</t>
  </si>
  <si>
    <t>[4.8%, 37.3%]</t>
  </si>
  <si>
    <t>[14.1%, 50.0%]</t>
  </si>
  <si>
    <t>[23.4%, 59.0%]</t>
  </si>
  <si>
    <t>[0.0%, 22.7%]+</t>
  </si>
  <si>
    <t>[0.0%, 16.2%]+</t>
  </si>
  <si>
    <t>[5.5%, 37.1%]</t>
  </si>
  <si>
    <t>[15.5%, 50.6%]</t>
  </si>
  <si>
    <t>demo_area</t>
  </si>
  <si>
    <t>Metropolitan (capital city)</t>
  </si>
  <si>
    <t>[15.3%, 19.1%]</t>
  </si>
  <si>
    <t>[12.4%, 15.8%]</t>
  </si>
  <si>
    <t>[11.7%, 15.0%]</t>
  </si>
  <si>
    <t>[3.8%, 5.8%]</t>
  </si>
  <si>
    <t>[24.4%, 28.7%]</t>
  </si>
  <si>
    <t>[9.0%, 12.3%]</t>
  </si>
  <si>
    <t>[25.2%, 29.9%]</t>
  </si>
  <si>
    <t>[39.3%, 44.3%]</t>
  </si>
  <si>
    <t>[31.0%, 35.9%]</t>
  </si>
  <si>
    <t>[16.9%, 20.8%]</t>
  </si>
  <si>
    <t>[0.8%, 2.2%]</t>
  </si>
  <si>
    <t>[24.3%, 28.7%]</t>
  </si>
  <si>
    <t>[42.4%, 47.5%]</t>
  </si>
  <si>
    <t>Regional or rural (small city or town)</t>
  </si>
  <si>
    <t>[13.5%, 18.6%]</t>
  </si>
  <si>
    <t>[10.9%, 15.8%]</t>
  </si>
  <si>
    <t>[8.7%, 13.1%]</t>
  </si>
  <si>
    <t>[2.3%, 5.0%]</t>
  </si>
  <si>
    <t>[22.2%, 28.3%]</t>
  </si>
  <si>
    <t>[7.7%, 12.4%]</t>
  </si>
  <si>
    <t>[26.1%, 32.8%]</t>
  </si>
  <si>
    <t>[35.3%, 42.4%]</t>
  </si>
  <si>
    <t>[29.0%, 35.7%]</t>
  </si>
  <si>
    <t>[18.3%, 23.9%]</t>
  </si>
  <si>
    <t>[0.8%, 2.8%]</t>
  </si>
  <si>
    <t>[23.5%, 29.9%]</t>
  </si>
  <si>
    <t>[38.0%, 45.1%]</t>
  </si>
  <si>
    <t>Remote or very remote</t>
  </si>
  <si>
    <t>[0.0%, 11.3%]+</t>
  </si>
  <si>
    <t>[3.0%, 31.4%]</t>
  </si>
  <si>
    <t>[0.0%, 19.2%]+</t>
  </si>
  <si>
    <t>[0.0%, 40.7%]+</t>
  </si>
  <si>
    <t>[0.0%, 39.2%]+</t>
  </si>
  <si>
    <t>[15.1%, 64.0%]</t>
  </si>
  <si>
    <t>[23.1%, 75.0%]</t>
  </si>
  <si>
    <t>[0.0%, 30.7%]+</t>
  </si>
  <si>
    <t>[12.4%, 57.1%]</t>
  </si>
  <si>
    <t>[16.8%, 68.1%]</t>
  </si>
  <si>
    <t>[34.3%, 86.3%]</t>
  </si>
  <si>
    <t>[0.0%, 60.3%]+</t>
  </si>
  <si>
    <t>[0.0%, 40.0%]+</t>
  </si>
  <si>
    <t>[0.0%, 39.1%]+</t>
  </si>
  <si>
    <t>[5.5%, 85.6%]</t>
  </si>
  <si>
    <t>[0.0%, 56.1%]+</t>
  </si>
  <si>
    <t>[0.0%, 70.2%]+</t>
  </si>
  <si>
    <t>[15.3%, 100.0%]+</t>
  </si>
  <si>
    <t>[0.0%, 42.4%]+</t>
  </si>
  <si>
    <t>[0.0%, 84.2%]+</t>
  </si>
  <si>
    <t>What kind of area do you live in?</t>
  </si>
  <si>
    <t>[7.1%, 24.5%]</t>
  </si>
  <si>
    <t>[4.5%, 20.6%]</t>
  </si>
  <si>
    <t>[8.6%, 25.4%]</t>
  </si>
  <si>
    <t>[0.4%, 11.3%]</t>
  </si>
  <si>
    <t>[22.7%, 43.9%]</t>
  </si>
  <si>
    <t>[0.7%, 10.9%]</t>
  </si>
  <si>
    <t>[8.4%, 26.9%]</t>
  </si>
  <si>
    <t>[33.9%, 56.6%]</t>
  </si>
  <si>
    <t>[19.2%, 40.0%]</t>
  </si>
  <si>
    <t>[20.0%, 41.2%]</t>
  </si>
  <si>
    <t>[21.2%, 42.3%]</t>
  </si>
  <si>
    <t>[33.5%, 56.1%]</t>
  </si>
  <si>
    <t>[16.3%, 26.2%]</t>
  </si>
  <si>
    <t>[17.1%, 26.9%]</t>
  </si>
  <si>
    <t>[10.4%, 18.5%]</t>
  </si>
  <si>
    <t>[2.8%, 8.2%]</t>
  </si>
  <si>
    <t>[25.0%, 35.6%]</t>
  </si>
  <si>
    <t>[4.2%, 10.6%]</t>
  </si>
  <si>
    <t>[20.8%, 31.4%]</t>
  </si>
  <si>
    <t>[30.8%, 42.4%]</t>
  </si>
  <si>
    <t>[20.6%, 31.2%]</t>
  </si>
  <si>
    <t>[15.9%, 25.5%]</t>
  </si>
  <si>
    <t>[0.2%, 2.1%]</t>
  </si>
  <si>
    <t>[19.6%, 29.7%]</t>
  </si>
  <si>
    <t>[41.4%, 53.3%]</t>
  </si>
  <si>
    <t>[16.3%, 23.6%]</t>
  </si>
  <si>
    <t>[8.7%, 15.2%]</t>
  </si>
  <si>
    <t>[8.8%, 15.0%]</t>
  </si>
  <si>
    <t>[2.9%, 6.9%]</t>
  </si>
  <si>
    <t>[24.6%, 33.3%]</t>
  </si>
  <si>
    <t>[8.6%, 14.7%]</t>
  </si>
  <si>
    <t>[20.5%, 29.1%]</t>
  </si>
  <si>
    <t>[33.7%, 43.0%]</t>
  </si>
  <si>
    <t>[28.6%, 37.6%]</t>
  </si>
  <si>
    <t>[16.1%, 23.9%]</t>
  </si>
  <si>
    <t>[0.4%, 2.8%]</t>
  </si>
  <si>
    <t>[18.5%, 26.6%]</t>
  </si>
  <si>
    <t>[40.4%, 50.1%]</t>
  </si>
  <si>
    <t>[0.0%, 0.6%]+</t>
  </si>
  <si>
    <t>[11.5%, 18.8%]</t>
  </si>
  <si>
    <t>[9.9%, 16.6%]</t>
  </si>
  <si>
    <t>[8.9%, 15.1%]</t>
  </si>
  <si>
    <t>[1.9%, 5.7%]</t>
  </si>
  <si>
    <t>[20.7%, 29.0%]</t>
  </si>
  <si>
    <t>[7.5%, 13.8%]</t>
  </si>
  <si>
    <t>[24.5%, 33.6%]</t>
  </si>
  <si>
    <t>[36.5%, 46.3%]</t>
  </si>
  <si>
    <t>[30.5%, 39.9%]</t>
  </si>
  <si>
    <t>[15.2%, 23.0%]</t>
  </si>
  <si>
    <t>[21.7%, 30.1%]</t>
  </si>
  <si>
    <t>[10.7%, 17.0%]</t>
  </si>
  <si>
    <t>[7.9%, 13.7%]</t>
  </si>
  <si>
    <t>[6.8%, 12.3%]</t>
  </si>
  <si>
    <t>[2.7%, 6.4%]</t>
  </si>
  <si>
    <t>[18.7%, 26.3%]</t>
  </si>
  <si>
    <t>[7.4%, 13.0%]</t>
  </si>
  <si>
    <t>[27.7%, 36.3%]</t>
  </si>
  <si>
    <t>[37.1%, 46.1%]</t>
  </si>
  <si>
    <t>[33.4%, 42.2%]</t>
  </si>
  <si>
    <t>[15.2%, 22.1%]</t>
  </si>
  <si>
    <t>[0.8%, 4.0%]</t>
  </si>
  <si>
    <t>[24.1%, 32.2%]</t>
  </si>
  <si>
    <t>[38.2%, 47.2%]</t>
  </si>
  <si>
    <t>[10.7%, 17.2%]</t>
  </si>
  <si>
    <t>[7.6%, 13.2%]</t>
  </si>
  <si>
    <t>[8.2%, 14.0%]</t>
  </si>
  <si>
    <t>[0.7%, 3.6%]</t>
  </si>
  <si>
    <t>[16.0%, 23.3%]</t>
  </si>
  <si>
    <t>[10.0%, 17.0%]</t>
  </si>
  <si>
    <t>[30.7%, 39.6%]</t>
  </si>
  <si>
    <t>[40.2%, 49.6%]</t>
  </si>
  <si>
    <t>[30.9%, 40.0%]</t>
  </si>
  <si>
    <t>[12.2%, 19.1%]</t>
  </si>
  <si>
    <t>[0.7%, 3.0%]</t>
  </si>
  <si>
    <t>[25.8%, 34.6%]</t>
  </si>
  <si>
    <t>[36.1%, 45.3%]</t>
  </si>
  <si>
    <t>[6.6%, 15.6%]</t>
  </si>
  <si>
    <t>[5.5%, 13.9%]</t>
  </si>
  <si>
    <t>[8.1%, 17.7%]</t>
  </si>
  <si>
    <t>[0.0%, 5.6%]+</t>
  </si>
  <si>
    <t>[12.4%, 23.1%]</t>
  </si>
  <si>
    <t>[13.1%, 24.1%]</t>
  </si>
  <si>
    <t>[30.3%, 43.6%]</t>
  </si>
  <si>
    <t>[35.8%, 49.6%]</t>
  </si>
  <si>
    <t>[32.3%, 45.9%]</t>
  </si>
  <si>
    <t>[5.7%, 15.3%]</t>
  </si>
  <si>
    <t>[1.0%, 5.9%]</t>
  </si>
  <si>
    <t>[21.4%, 33.9%]</t>
  </si>
  <si>
    <t>[36.0%, 49.7%]</t>
  </si>
  <si>
    <t>[0.0%, 56.5%]+</t>
  </si>
  <si>
    <t>[0.0%, 84.9%]+</t>
  </si>
  <si>
    <t>[0.0%, 61.1%]+</t>
  </si>
  <si>
    <t>[43.5%, 100.0%]+</t>
  </si>
  <si>
    <t>[0.8%, 20.2%]</t>
  </si>
  <si>
    <t>[0.0%, 17.0%]+</t>
  </si>
  <si>
    <t>[3.6%, 27.3%]</t>
  </si>
  <si>
    <t>[0.0%, 6.9%]+</t>
  </si>
  <si>
    <t>[6.9%, 29.1%]</t>
  </si>
  <si>
    <t>[0.6%, 23.6%]</t>
  </si>
  <si>
    <t>[8.5%, 34.7%]</t>
  </si>
  <si>
    <t>[17.9%, 47.3%]</t>
  </si>
  <si>
    <t>[17.6%, 46.0%]</t>
  </si>
  <si>
    <t>[7.2%, 31.6%]</t>
  </si>
  <si>
    <t>[28.4%, 57.5%]</t>
  </si>
  <si>
    <t>[23.9%, 53.9%]</t>
  </si>
  <si>
    <t>[10.9%, 17.5%]</t>
  </si>
  <si>
    <t>[6.5%, 12.1%]</t>
  </si>
  <si>
    <t>[8.8%, 14.9%]</t>
  </si>
  <si>
    <t>[3.2%, 6.9%]</t>
  </si>
  <si>
    <t>[20.7%, 28.4%]</t>
  </si>
  <si>
    <t>[8.4%, 15.0%]</t>
  </si>
  <si>
    <t>[26.0%, 34.6%]</t>
  </si>
  <si>
    <t>[35.0%, 44.2%]</t>
  </si>
  <si>
    <t>[30.2%, 39.1%]</t>
  </si>
  <si>
    <t>[14.5%, 21.5%]</t>
  </si>
  <si>
    <t>[0.7%, 3.2%]</t>
  </si>
  <si>
    <t>[22.0%, 30.1%]</t>
  </si>
  <si>
    <t>[35.1%, 44.3%]</t>
  </si>
  <si>
    <t>[11.1%, 15.7%]</t>
  </si>
  <si>
    <t>[8.6%, 12.8%]</t>
  </si>
  <si>
    <t>[11.1%, 15.3%]</t>
  </si>
  <si>
    <t>[2.0%, 4.5%]</t>
  </si>
  <si>
    <t>[21.8%, 27.4%]</t>
  </si>
  <si>
    <t>[8.1%, 12.4%]</t>
  </si>
  <si>
    <t>[25.0%, 31.3%]</t>
  </si>
  <si>
    <t>[38.1%, 44.7%]</t>
  </si>
  <si>
    <t>[34.1%, 40.6%]</t>
  </si>
  <si>
    <t>[18.5%, 23.8%]</t>
  </si>
  <si>
    <t>[0.5%, 2.3%]</t>
  </si>
  <si>
    <t>[26.6%, 32.6%]</t>
  </si>
  <si>
    <t>[39.8%, 46.4%]</t>
  </si>
  <si>
    <t>[18.2%, 23.2%]</t>
  </si>
  <si>
    <t>[15.7%, 20.6%]</t>
  </si>
  <si>
    <t>[10.1%, 14.2%]</t>
  </si>
  <si>
    <t>[3.7%, 6.4%]</t>
  </si>
  <si>
    <t>[25.4%, 31.1%]</t>
  </si>
  <si>
    <t>[8.1%, 12.2%]</t>
  </si>
  <si>
    <t>[24.8%, 30.7%]</t>
  </si>
  <si>
    <t>[37.9%, 44.3%]</t>
  </si>
  <si>
    <t>[25.9%, 31.9%]</t>
  </si>
  <si>
    <t>[16.7%, 21.7%]</t>
  </si>
  <si>
    <t>[0.7%, 2.5%]</t>
  </si>
  <si>
    <t>[21.0%, 26.6%]</t>
  </si>
  <si>
    <t>[43.1%, 49.6%]</t>
  </si>
  <si>
    <t>[8.9%, 22.1%]</t>
  </si>
  <si>
    <t>[7.1%, 17.3%]</t>
  </si>
  <si>
    <t>[9.0%, 21.8%]</t>
  </si>
  <si>
    <t>[0.0%, 6.1%]+</t>
  </si>
  <si>
    <t>[16.1%, 30.6%]</t>
  </si>
  <si>
    <t>[3.0%, 15.7%]</t>
  </si>
  <si>
    <t>[16.6%, 33.1%]</t>
  </si>
  <si>
    <t>[28.3%, 46.7%]</t>
  </si>
  <si>
    <t>[20.9%, 38.3%]</t>
  </si>
  <si>
    <t>[11.3%, 25.5%]</t>
  </si>
  <si>
    <t>[28.8%, 46.1%]</t>
  </si>
  <si>
    <t>[31.9%, 50.3%]</t>
  </si>
  <si>
    <t>[12.9%, 21.7%]</t>
  </si>
  <si>
    <t>[8.5%, 16.0%]</t>
  </si>
  <si>
    <t>[11.4%, 20.0%]</t>
  </si>
  <si>
    <t>[3.3%, 9.1%]</t>
  </si>
  <si>
    <t>[21.0%, 31.3%]</t>
  </si>
  <si>
    <t>[6.5%, 15.3%]</t>
  </si>
  <si>
    <t>[21.5%, 33.0%]</t>
  </si>
  <si>
    <t>[38.2%, 50.5%]</t>
  </si>
  <si>
    <t>[27.1%, 39.0%]</t>
  </si>
  <si>
    <t>[10.9%, 19.5%]</t>
  </si>
  <si>
    <t>[0.6%, 4.5%]</t>
  </si>
  <si>
    <t>[19.4%, 30.3%]</t>
  </si>
  <si>
    <t>[37.6%, 49.9%]</t>
  </si>
  <si>
    <t>[8.3%, 15.5%]</t>
  </si>
  <si>
    <t>[7.3%, 14.0%]</t>
  </si>
  <si>
    <t>[9.7%, 16.6%]</t>
  </si>
  <si>
    <t>[2.0%, 6.7%]</t>
  </si>
  <si>
    <t>[22.1%, 31.4%]</t>
  </si>
  <si>
    <t>[8.7%, 16.7%]</t>
  </si>
  <si>
    <t>[23.8%, 34.1%]</t>
  </si>
  <si>
    <t>[34.9%, 45.9%]</t>
  </si>
  <si>
    <t>[31.9%, 42.7%]</t>
  </si>
  <si>
    <t>[14.3%, 22.5%]</t>
  </si>
  <si>
    <t>[0.4%, 3.3%]</t>
  </si>
  <si>
    <t>[23.2%, 33.2%]</t>
  </si>
  <si>
    <t>[39.6%, 50.6%]</t>
  </si>
  <si>
    <t>[10.9%, 18.9%]</t>
  </si>
  <si>
    <t>[10.9%, 18.6%]</t>
  </si>
  <si>
    <t>[7.1%, 13.7%]</t>
  </si>
  <si>
    <t>[3.1%, 7.1%]</t>
  </si>
  <si>
    <t>[21.4%, 30.9%]</t>
  </si>
  <si>
    <t>[7.3%, 14.5%]</t>
  </si>
  <si>
    <t>[26.4%, 36.8%]</t>
  </si>
  <si>
    <t>[39.2%, 50.1%]</t>
  </si>
  <si>
    <t>[26.9%, 37.2%]</t>
  </si>
  <si>
    <t>[15.9%, 24.6%]</t>
  </si>
  <si>
    <t>[0.0%, 2.1%]+</t>
  </si>
  <si>
    <t>[21.3%, 31.2%]</t>
  </si>
  <si>
    <t>[34.4%, 45.3%]</t>
  </si>
  <si>
    <t>[15.9%, 24.2%]</t>
  </si>
  <si>
    <t>[10.6%, 18.1%]</t>
  </si>
  <si>
    <t>[11.3%, 18.7%]</t>
  </si>
  <si>
    <t>[2.4%, 6.8%]</t>
  </si>
  <si>
    <t>[17.6%, 26.7%]</t>
  </si>
  <si>
    <t>[7.6%, 14.9%]</t>
  </si>
  <si>
    <t>[20.9%, 30.8%]</t>
  </si>
  <si>
    <t>[34.8%, 45.5%]</t>
  </si>
  <si>
    <t>[28.3%, 38.9%]</t>
  </si>
  <si>
    <t>[18.5%, 27.3%]</t>
  </si>
  <si>
    <t>[0.2%, 2.8%]</t>
  </si>
  <si>
    <t>[18.1%, 27.4%]</t>
  </si>
  <si>
    <t>[41.8%, 52.7%]</t>
  </si>
  <si>
    <t>[15.8%, 21.2%]</t>
  </si>
  <si>
    <t>[12.8%, 17.9%]</t>
  </si>
  <si>
    <t>[2.6%, 5.2%]</t>
  </si>
  <si>
    <t>[24.6%, 30.7%]</t>
  </si>
  <si>
    <t>[7.7%, 12.0%]</t>
  </si>
  <si>
    <t>[25.3%, 31.8%]</t>
  </si>
  <si>
    <t>[35.6%, 42.5%]</t>
  </si>
  <si>
    <t>[27.9%, 34.5%]</t>
  </si>
  <si>
    <t>[17.8%, 23.4%]</t>
  </si>
  <si>
    <t>[0.5%, 2.4%]</t>
  </si>
  <si>
    <t>[21.8%, 27.8%]</t>
  </si>
  <si>
    <t>[39.9%, 46.9%]</t>
  </si>
  <si>
    <t>[8.6%, 19.3%]</t>
  </si>
  <si>
    <t>[6.6%, 16.3%]</t>
  </si>
  <si>
    <t>[2.5%, 12.0%]</t>
  </si>
  <si>
    <t>[0.5%, 6.6%]</t>
  </si>
  <si>
    <t>[20.3%, 32.9%]</t>
  </si>
  <si>
    <t>[2.6%, 11.5%]</t>
  </si>
  <si>
    <t>[20.4%, 34.7%]</t>
  </si>
  <si>
    <t>[33.4%, 48.5%]</t>
  </si>
  <si>
    <t>[29.6%, 44.5%]</t>
  </si>
  <si>
    <t>[11.9%, 23.6%]</t>
  </si>
  <si>
    <t>[0.0%, 3.5%]+</t>
  </si>
  <si>
    <t>[29.3%, 43.7%]</t>
  </si>
  <si>
    <t>[39.1%, 54.4%]</t>
  </si>
  <si>
    <t>disruptions_combine</t>
  </si>
  <si>
    <t>Changes to the flight itinerary (e.g. different route or layover)</t>
  </si>
  <si>
    <t>[3.5%, 5.2%]</t>
  </si>
  <si>
    <t>Delayed, lost or damaged baggage</t>
  </si>
  <si>
    <t>[3.2%, 4.7%]</t>
  </si>
  <si>
    <t>Denied boarding</t>
  </si>
  <si>
    <t>Flight cancellation</t>
  </si>
  <si>
    <t>[3.4%, 5.1%]</t>
  </si>
  <si>
    <t>No, I did not experience any disruptions</t>
  </si>
  <si>
    <t>[42.5%, 46.6%]</t>
  </si>
  <si>
    <t>Significant flight delay (Disembarked more than 3 hours after the initial schedule)</t>
  </si>
  <si>
    <t>[5.4%, 7.4%]</t>
  </si>
  <si>
    <t>Slight flight delay (Disembarked between 15 mins - 3 hours after the initial schedule)</t>
  </si>
  <si>
    <t>[40.8%, 44.9%]</t>
  </si>
  <si>
    <t>On any of your flights from an Australian airport in the last 12 months, did you experience any of the following disruptions?
Select all that apply - Selected Choice</t>
  </si>
  <si>
    <t>disruptions_recent</t>
  </si>
  <si>
    <t>[1.9%, 3.2%]</t>
  </si>
  <si>
    <t>[2.0%, 3.2%]</t>
  </si>
  <si>
    <t>[1.6%, 2.8%]</t>
  </si>
  <si>
    <t>[60.6%, 64.5%]</t>
  </si>
  <si>
    <t>[27.3%, 31.0%]</t>
  </si>
  <si>
    <t>Airline related disruptions are schedule changes that prevent passengers from reaching their destination on time. 
On your most recent flight from [QID108-ChoiceGroup-SelectedChoicesTextEntry], did you experience any of the following disruptions?
Please select all that apply - Selected Choice</t>
  </si>
  <si>
    <t>disruptions_inform</t>
  </si>
  <si>
    <t>Airline's app</t>
  </si>
  <si>
    <t>[14.9%, 18.8%]</t>
  </si>
  <si>
    <t>Airport loudspeaker</t>
  </si>
  <si>
    <t>[28.4%, 33.5%]</t>
  </si>
  <si>
    <t>Displayed on airport signs</t>
  </si>
  <si>
    <t>[31.4%, 36.7%]</t>
  </si>
  <si>
    <t>[2.2%, 4.1%]</t>
  </si>
  <si>
    <t>I wasn't informed</t>
  </si>
  <si>
    <t>[5.7%, 8.6%]</t>
  </si>
  <si>
    <t>[1.1%, 2.8%]</t>
  </si>
  <si>
    <t>Other passengers informed me</t>
  </si>
  <si>
    <t>[1.0%, 2.7%]</t>
  </si>
  <si>
    <t>Pilot announcement</t>
  </si>
  <si>
    <t>[13.8%, 17.9%]</t>
  </si>
  <si>
    <t>SMS or email from the airline</t>
  </si>
  <si>
    <t>[25.6%, 30.5%]</t>
  </si>
  <si>
    <t>Someone else informed me (e.g. tour guide, travel agent)</t>
  </si>
  <si>
    <t>[0.1%, 1.1%]</t>
  </si>
  <si>
    <t>Spoke directly to airline or airport staff</t>
  </si>
  <si>
    <t>[5.4%, 8.2%]</t>
  </si>
  <si>
    <t>How were you informed of the disruption(s)?
Please select all that apply - Selected Choice</t>
  </si>
  <si>
    <t>disruptions_inform_</t>
  </si>
  <si>
    <t>disruptions_outcome</t>
  </si>
  <si>
    <t>[0.9%, 5.8%]</t>
  </si>
  <si>
    <t>[12.6%, 23.0%]</t>
  </si>
  <si>
    <t>[36.7%, 50.2%]</t>
  </si>
  <si>
    <t>[23.3%, 35.7%]</t>
  </si>
  <si>
    <t>[2.6%, 9.0%]</t>
  </si>
  <si>
    <t>[2.4%, 6.5%]</t>
  </si>
  <si>
    <t>[16.9%, 25.0%]</t>
  </si>
  <si>
    <t>[35.6%, 45.4%]</t>
  </si>
  <si>
    <t>[27.1%, 36.4%]</t>
  </si>
  <si>
    <t>[0.8%, 3.9%]</t>
  </si>
  <si>
    <t>[1.6%, 5.1%]</t>
  </si>
  <si>
    <t>[14.3%, 21.7%]</t>
  </si>
  <si>
    <t>[43.0%, 52.5%]</t>
  </si>
  <si>
    <t>[23.8%, 32.4%]</t>
  </si>
  <si>
    <t>[1.2%, 4.3%]</t>
  </si>
  <si>
    <t>[0.0%, 6.7%]+</t>
  </si>
  <si>
    <t>[2.6%, 23.9%]</t>
  </si>
  <si>
    <t>[41.8%, 72.9%]</t>
  </si>
  <si>
    <t>[3.6%, 25.9%]</t>
  </si>
  <si>
    <t>[2.1%, 22.9%]</t>
  </si>
  <si>
    <t>[10.7%, 26.9%]</t>
  </si>
  <si>
    <t>[25.4%, 45.2%]</t>
  </si>
  <si>
    <t>[24.2%, 43.9%]</t>
  </si>
  <si>
    <t>[3.3%, 15.4%]</t>
  </si>
  <si>
    <t>[2.4%, 32.4%]</t>
  </si>
  <si>
    <t>[0.0%, 26.7%]+</t>
  </si>
  <si>
    <t>[28.0%, 67.5%]</t>
  </si>
  <si>
    <t>[0.0%, 25.2%]+</t>
  </si>
  <si>
    <t>[0.9%, 30.7%]</t>
  </si>
  <si>
    <t>[11.6%, 49.2%]</t>
  </si>
  <si>
    <t>[18.3%, 57.9%]</t>
  </si>
  <si>
    <t>[0.9%, 30.6%]</t>
  </si>
  <si>
    <t>[1.4%, 6.9%]</t>
  </si>
  <si>
    <t>[8.5%, 17.9%]</t>
  </si>
  <si>
    <t>[34.0%, 47.7%]</t>
  </si>
  <si>
    <t>[27.2%, 40.4%]</t>
  </si>
  <si>
    <t>[3.9%, 11.3%]</t>
  </si>
  <si>
    <t>[4.5%, 10.0%]</t>
  </si>
  <si>
    <t>[15.9%, 24.3%]</t>
  </si>
  <si>
    <t>[36.0%, 46.3%]</t>
  </si>
  <si>
    <t>[24.0%, 33.5%]</t>
  </si>
  <si>
    <t>[1.0%, 4.3%]</t>
  </si>
  <si>
    <t>[0.0%, 15.6%]+</t>
  </si>
  <si>
    <t>[4.2%, 73.3%]</t>
  </si>
  <si>
    <t>[0.0%, 13.6%]+</t>
  </si>
  <si>
    <t>[15.7%, 86.5%]</t>
  </si>
  <si>
    <t>[0.0%, 19.0%]+</t>
  </si>
  <si>
    <t>[3.0%, 15.3%]</t>
  </si>
  <si>
    <t>[15.2%, 33.4%]</t>
  </si>
  <si>
    <t>[18.9%, 38.1%]</t>
  </si>
  <si>
    <t>[22.5%, 42.4%]</t>
  </si>
  <si>
    <t>[0.7%, 10.5%]</t>
  </si>
  <si>
    <t>+ Estimates for the confidence interval have been bounded by 0 and 1.</t>
  </si>
  <si>
    <t>disruptions_rights</t>
  </si>
  <si>
    <t>[5.5%, 8.2%]</t>
  </si>
  <si>
    <t>[78.9%, 83.3%]</t>
  </si>
  <si>
    <t>[10.1%, 13.8%]</t>
  </si>
  <si>
    <t>Were you informed of your rights when you experienced the disruption(s)?</t>
  </si>
  <si>
    <t>disruptions_cause</t>
  </si>
  <si>
    <t>[33.8%, 39.5%]</t>
  </si>
  <si>
    <t>[50.2%, 56.1%]</t>
  </si>
  <si>
    <t>[8.4%, 11.9%]</t>
  </si>
  <si>
    <t>Were you informed of the cause of the disruption(s)?</t>
  </si>
  <si>
    <t>disruptions_satcomms</t>
  </si>
  <si>
    <t>[3.7%, 6.3%]</t>
  </si>
  <si>
    <t>[18.4%, 23.1%]</t>
  </si>
  <si>
    <t>Neither satisfied or dissatisfied</t>
  </si>
  <si>
    <t>[29.9%, 35.3%]</t>
  </si>
  <si>
    <t>[35.0%, 40.7%]</t>
  </si>
  <si>
    <t>[2.6%, 4.9%]</t>
  </si>
  <si>
    <t>Overall, were you satisfied or dissatisfied with how the disruption/s were communicated to you?</t>
  </si>
  <si>
    <t>[18.0%, 22.5%]</t>
  </si>
  <si>
    <t>[39.4%, 44.8%]</t>
  </si>
  <si>
    <t>[24.2%, 29.2%]</t>
  </si>
  <si>
    <t>[3.0%, 5.2%]</t>
  </si>
  <si>
    <t>Overall, were you satisfied or dissatisfied with how the disruption(s) were handled?</t>
  </si>
  <si>
    <t>disruptions_compo</t>
  </si>
  <si>
    <t>Access to airport lounge or amenities</t>
  </si>
  <si>
    <t>[0.4%, 1.4%]</t>
  </si>
  <si>
    <t>Accommodation (directly, or full/partial payment)</t>
  </si>
  <si>
    <t>[1.9%, 3.6%]</t>
  </si>
  <si>
    <t>Communication devices (e.g. Free Wi-Fi, voucher for payphone)</t>
  </si>
  <si>
    <t>Food and/or drink (directly or with voucher/s)</t>
  </si>
  <si>
    <t>[3.4%, 6.0%]</t>
  </si>
  <si>
    <t>Frequent flyer points</t>
  </si>
  <si>
    <t>[0.2%, 0.9%]</t>
  </si>
  <si>
    <t>Full flight refund</t>
  </si>
  <si>
    <t>[0.3%, 1.3%]</t>
  </si>
  <si>
    <t>No, I did not receive anything</t>
  </si>
  <si>
    <t>[79.6%, 83.8%]</t>
  </si>
  <si>
    <t>Partial flight refund</t>
  </si>
  <si>
    <t>Rebooked on a different flight</t>
  </si>
  <si>
    <t>[7.8%, 10.9%]</t>
  </si>
  <si>
    <t>Reimbursement of out-of-pocket costs (e.g. transport, clothing)</t>
  </si>
  <si>
    <t>[0.5%, 1.4%]</t>
  </si>
  <si>
    <t>Travel assistance (e.g. taxi, Uber)</t>
  </si>
  <si>
    <t>[0.5%, 1.5%]</t>
  </si>
  <si>
    <t>Travel credit or voucher</t>
  </si>
  <si>
    <t>[1.1%, 2.4%]</t>
  </si>
  <si>
    <t>Did you receive anything to address the disruption? 
Please select all that apply - Selected Choice</t>
  </si>
  <si>
    <t>disruptions_complain</t>
  </si>
  <si>
    <t>[0.0%, 100.0%]+</t>
  </si>
  <si>
    <t>[2.9%, 8.8%]</t>
  </si>
  <si>
    <t>[6.0%, 18.8%]</t>
  </si>
  <si>
    <t>[0.6%, 15.0%]</t>
  </si>
  <si>
    <t>[0.0%, 7.6%]+</t>
  </si>
  <si>
    <t>[0.0%, 5.4%]+</t>
  </si>
  <si>
    <t>[31.5%, 55.0%]</t>
  </si>
  <si>
    <t>[0.0%, 8.5%]+</t>
  </si>
  <si>
    <t>[4.3%, 14.4%]</t>
  </si>
  <si>
    <t>[15.0%, 33.3%]</t>
  </si>
  <si>
    <t>[0.6%, 9.8%]</t>
  </si>
  <si>
    <t>[0.0%, 8.1%]+</t>
  </si>
  <si>
    <t>[2.4%, 15.8%]</t>
  </si>
  <si>
    <t>[1.4%, 3.0%]</t>
  </si>
  <si>
    <t>[3.2%, 5.8%]</t>
  </si>
  <si>
    <t>[0.3%, 1.2%]</t>
  </si>
  <si>
    <t>[81.9%, 86.1%]</t>
  </si>
  <si>
    <t>[0.8%, 2.6%]</t>
  </si>
  <si>
    <t>[6.9%, 10.1%]</t>
  </si>
  <si>
    <t>Did you make a complaint about the disruption(s)?
A complaint is an expression of dissatisfaction made to or about an organisation, where a response or resolution is expected.</t>
  </si>
  <si>
    <t>[2.2%, 8.3%]</t>
  </si>
  <si>
    <t>[91.7%, 97.8%]</t>
  </si>
  <si>
    <t>[94.3%, 98.1%]</t>
  </si>
  <si>
    <t>[0.3%, 2.6%]</t>
  </si>
  <si>
    <t>[97.3%, 99.6%]</t>
  </si>
  <si>
    <t>[0.0%, 9.3%]+</t>
  </si>
  <si>
    <t>[90.7%, 100.0%]+</t>
  </si>
  <si>
    <t>[3.8%, 16.3%]</t>
  </si>
  <si>
    <t>[83.7%, 96.2%]</t>
  </si>
  <si>
    <t>[0.0%, 11.0%]+</t>
  </si>
  <si>
    <t>[89.0%, 100.0%]+</t>
  </si>
  <si>
    <t>[0.0%, 12.4%]+</t>
  </si>
  <si>
    <t>[0.0%, 22.1%]+</t>
  </si>
  <si>
    <t>[71.6%, 100.0%]+</t>
  </si>
  <si>
    <t>[2.7%, 9.3%]</t>
  </si>
  <si>
    <t>[90.6%, 97.3%]</t>
  </si>
  <si>
    <t>[5.8%, 11.8%]</t>
  </si>
  <si>
    <t>[88.2%, 94.1%]</t>
  </si>
  <si>
    <t>[0.0%, 12.1%]+</t>
  </si>
  <si>
    <t>[0.0%, 18.7%]+</t>
  </si>
  <si>
    <t>[76.3%, 100.0%]+</t>
  </si>
  <si>
    <t>[1.6%, 12.6%]</t>
  </si>
  <si>
    <t>[87.2%, 98.2%]</t>
  </si>
  <si>
    <t>[4.1%, 6.7%]</t>
  </si>
  <si>
    <t>[93.2%, 95.8%]</t>
  </si>
  <si>
    <t>merge_complaint_issue_</t>
  </si>
  <si>
    <t>Airport transport or parking options</t>
  </si>
  <si>
    <t>[2.9%, 7.9%]</t>
  </si>
  <si>
    <t>Baggage (e.g. delayed, lost or damaged)</t>
  </si>
  <si>
    <t>[16.0%, 27.7%]</t>
  </si>
  <si>
    <t>[0.4%, 5.3%]</t>
  </si>
  <si>
    <t>Discrimination and/or disrespect</t>
  </si>
  <si>
    <t>Fees or additional charges</t>
  </si>
  <si>
    <t>[5.7%, 13.3%]</t>
  </si>
  <si>
    <t>Flight delay, cancellation or changed itinerary</t>
  </si>
  <si>
    <t>[39.1%, 53.9%]</t>
  </si>
  <si>
    <t>Inaccessible facilities and/or services</t>
  </si>
  <si>
    <t>[3.1%, 9.0%]</t>
  </si>
  <si>
    <t>Loyalty/frequent flyer program</t>
  </si>
  <si>
    <t>[2.9%, 9.2%]</t>
  </si>
  <si>
    <t>[7.0%, 17.1%]</t>
  </si>
  <si>
    <t>Poor customer service (e.g. unhelpful staff, ineffective communication)</t>
  </si>
  <si>
    <t>[13.3%, 24.7%]</t>
  </si>
  <si>
    <t>Poor inflight experience (e.g. uncomfortable seating, poor catering)</t>
  </si>
  <si>
    <t>[5.0%, 14.7%]</t>
  </si>
  <si>
    <t>Refund or reimbursement requests</t>
  </si>
  <si>
    <t>[4.6%, 13.5%]</t>
  </si>
  <si>
    <t>Safety and/or privacy concerns</t>
  </si>
  <si>
    <t>[1.0%, 5.7%]</t>
  </si>
  <si>
    <t>Security screening procedures</t>
  </si>
  <si>
    <t>[2.1%, 7.3%]</t>
  </si>
  <si>
    <t>Technology failures (e.g. app or website issues, system malfunction)</t>
  </si>
  <si>
    <t>[3.9%, 10.6%]</t>
  </si>
  <si>
    <t>What issue/s were your complaint about?
Please select all that apply - Selected Choice</t>
  </si>
  <si>
    <t>complaint_all</t>
  </si>
  <si>
    <t>Did not make a complaint</t>
  </si>
  <si>
    <t>[90.2%, 99.7%]</t>
  </si>
  <si>
    <t>Made complaint</t>
  </si>
  <si>
    <t>[0.3%, 9.8%]</t>
  </si>
  <si>
    <t>[89.3%, 95.6%]</t>
  </si>
  <si>
    <t>[4.4%, 10.7%]</t>
  </si>
  <si>
    <t>[89.2%, 94.4%]</t>
  </si>
  <si>
    <t>[5.6%, 10.8%]</t>
  </si>
  <si>
    <t>[89.0%, 94.2%]</t>
  </si>
  <si>
    <t>[5.8%, 11.0%]</t>
  </si>
  <si>
    <t>[88.8%, 93.6%]</t>
  </si>
  <si>
    <t>[6.4%, 11.2%]</t>
  </si>
  <si>
    <t>[89.9%, 95.1%]</t>
  </si>
  <si>
    <t>[4.9%, 10.1%]</t>
  </si>
  <si>
    <t>[89.2%, 97.2%]</t>
  </si>
  <si>
    <t>[2.8%, 10.8%]</t>
  </si>
  <si>
    <t>[38.9%, 100.0%]+</t>
  </si>
  <si>
    <t>[91.9%, 94.1%]</t>
  </si>
  <si>
    <t>[5.9%, 8.1%]</t>
  </si>
  <si>
    <t>[84.2%, 93.7%]</t>
  </si>
  <si>
    <t>[6.3%, 15.8%]</t>
  </si>
  <si>
    <t>[4.7%, 94.3%]</t>
  </si>
  <si>
    <t>[5.7%, 95.3%]</t>
  </si>
  <si>
    <t>flight_freq</t>
  </si>
  <si>
    <t>[100.0%, 100.0%]+</t>
  </si>
  <si>
    <t>1 flight</t>
  </si>
  <si>
    <t>[92.5%, 96.3%]</t>
  </si>
  <si>
    <t>[3.7%, 7.5%]</t>
  </si>
  <si>
    <t>2-6 flights</t>
  </si>
  <si>
    <t>[91.6%, 94.3%]</t>
  </si>
  <si>
    <t>[5.7%, 8.4%]</t>
  </si>
  <si>
    <t>7-10 flights</t>
  </si>
  <si>
    <t>[83.4%, 92.0%]</t>
  </si>
  <si>
    <t>[8.0%, 16.6%]</t>
  </si>
  <si>
    <t>11-30 flights</t>
  </si>
  <si>
    <t>[76.2%, 89.8%]</t>
  </si>
  <si>
    <t>[10.2%, 23.8%]</t>
  </si>
  <si>
    <t>More than 30 flights</t>
  </si>
  <si>
    <t>[57.0%, 100.0%]+</t>
  </si>
  <si>
    <t>[0.0%, 43.0%]+</t>
  </si>
  <si>
    <t>How many commercial flights from an Australian airport have you taken in the last 12 months (between 28 August 2024 to 27 August 2025)?
Either to travel within Australia or to go overseas.</t>
  </si>
  <si>
    <t>merge_lodge</t>
  </si>
  <si>
    <t>The airline</t>
  </si>
  <si>
    <t>[63.6%, 76.6%]</t>
  </si>
  <si>
    <t>The departure airport</t>
  </si>
  <si>
    <t>[4.5%, 11.8%]</t>
  </si>
  <si>
    <t>The arrival airport</t>
  </si>
  <si>
    <t>[2.6%, 8.7%]</t>
  </si>
  <si>
    <t>Contracted services (e.g. Wilson parking, food vendor)</t>
  </si>
  <si>
    <t>[0.1%, 3.0%]</t>
  </si>
  <si>
    <t>Australian Human Rights Commissions (AHRC)</t>
  </si>
  <si>
    <t>Australian Competition and Consumer Commission (ACCC)</t>
  </si>
  <si>
    <t>[2.2%, 5.9%]</t>
  </si>
  <si>
    <t>[4.9%, 14.3%]</t>
  </si>
  <si>
    <t>[0.0%, 2.0%]+</t>
  </si>
  <si>
    <t>Who did you initially lodge the complaint with? - Selected Choice</t>
  </si>
  <si>
    <t>merge_channel</t>
  </si>
  <si>
    <t>In-person</t>
  </si>
  <si>
    <t>[16.0%, 29.2%]</t>
  </si>
  <si>
    <t>Via an app</t>
  </si>
  <si>
    <t>[4.2%, 11.8%]</t>
  </si>
  <si>
    <t>Via a website</t>
  </si>
  <si>
    <t>[22.6%, 35.2%]</t>
  </si>
  <si>
    <t>Over the phone</t>
  </si>
  <si>
    <t>[8.2%, 18.0%]</t>
  </si>
  <si>
    <t>Via social media</t>
  </si>
  <si>
    <t>[1.3%, 5.0%]</t>
  </si>
  <si>
    <t>Via email</t>
  </si>
  <si>
    <t>[12.2%, 23.9%]</t>
  </si>
  <si>
    <t>[1.7%, 9.9%]</t>
  </si>
  <si>
    <t>How did you lodge your initial complaint? - Selected Choice</t>
  </si>
  <si>
    <t>merge_knowledge</t>
  </si>
  <si>
    <t>From the airline or airport staff</t>
  </si>
  <si>
    <t>[12.4%, 24.5%]</t>
  </si>
  <si>
    <t>Airline app, website or phone</t>
  </si>
  <si>
    <t>[16.0%, 28.8%]</t>
  </si>
  <si>
    <t>Search engine (e.g. Google)</t>
  </si>
  <si>
    <t>[18.3%, 29.5%]</t>
  </si>
  <si>
    <t>Word of mouth (e.g. other passengers, family or friends)</t>
  </si>
  <si>
    <t>[6.8%, 15.0%]</t>
  </si>
  <si>
    <t>Social media, travel blog or online forum</t>
  </si>
  <si>
    <t>[0.0%, 3.3%]+</t>
  </si>
  <si>
    <t>Travel agent (e.g. Flight Centre, Helloworld)</t>
  </si>
  <si>
    <t>[1.8%, 7.2%]</t>
  </si>
  <si>
    <t>Ticket terms and conditions</t>
  </si>
  <si>
    <t>[0.1%, 4.1%]</t>
  </si>
  <si>
    <t>The Airline Customer Advocate</t>
  </si>
  <si>
    <t>[0.9%, 5.9%]</t>
  </si>
  <si>
    <t>[7.1%, 18.4%]</t>
  </si>
  <si>
    <t>How did you first learn how to lodge the complaint? - Selected Choice</t>
  </si>
  <si>
    <t>merge_response</t>
  </si>
  <si>
    <t>Immediate (e.g. spoke to staff in-person)</t>
  </si>
  <si>
    <t>[7.3%, 19.0%]</t>
  </si>
  <si>
    <t>1-7 days</t>
  </si>
  <si>
    <t>[21.5%, 34.2%]</t>
  </si>
  <si>
    <t>8-14 days</t>
  </si>
  <si>
    <t>[7.7%, 16.8%]</t>
  </si>
  <si>
    <t>15-31 days</t>
  </si>
  <si>
    <t>[1.8%, 7.9%]</t>
  </si>
  <si>
    <t>Longer than 31 days</t>
  </si>
  <si>
    <t>[6.6%, 13.5%]</t>
  </si>
  <si>
    <t>I did not receive a response</t>
  </si>
  <si>
    <t>[23.8%, 37.9%]</t>
  </si>
  <si>
    <t>[0.0%, 2.6%]+</t>
  </si>
  <si>
    <t>How long did it take to receive a response to your initial complaint?
(Not including auto-responses or chatbots)</t>
  </si>
  <si>
    <t>merge_resolve</t>
  </si>
  <si>
    <t>Has not been resolved</t>
  </si>
  <si>
    <t>[35.0%, 49.8%]</t>
  </si>
  <si>
    <t>Less than 10 days</t>
  </si>
  <si>
    <t>[19.9%, 33.0%]</t>
  </si>
  <si>
    <t>Between 11 - 30 days</t>
  </si>
  <si>
    <t>[8.6%, 17.7%]</t>
  </si>
  <si>
    <t>Between 31 - 60 days</t>
  </si>
  <si>
    <t>[1.3%, 7.8%]</t>
  </si>
  <si>
    <t>Between 61 - 90 days</t>
  </si>
  <si>
    <t>[2.2%, 7.9%]</t>
  </si>
  <si>
    <t>More than 90 days</t>
  </si>
  <si>
    <t>[3.6%, 10.1%]</t>
  </si>
  <si>
    <t>How long do you estimate it took for your complaint to be resolved?</t>
  </si>
  <si>
    <t>merge_escalation</t>
  </si>
  <si>
    <t>ACCC (Australian Competition and Consumer Commission)</t>
  </si>
  <si>
    <t>[0.2%, 4.5%]</t>
  </si>
  <si>
    <t>[2.4%, 8.9%]</t>
  </si>
  <si>
    <t>Civil Aviation Safety Authority</t>
  </si>
  <si>
    <t>No, I did not involve other organisations</t>
  </si>
  <si>
    <t>[78.7%, 89.0%]</t>
  </si>
  <si>
    <t>[1.3%, 6.8%]</t>
  </si>
  <si>
    <t>State/Territory Office of Fair Trading/Consumer Protection</t>
  </si>
  <si>
    <t>[0.0%, 3.4%]+</t>
  </si>
  <si>
    <t>[0.0%, 2.5%]+</t>
  </si>
  <si>
    <t>Did you involve any other organisations to escalate the complaint?
Please select all that apply - Selected Choice</t>
  </si>
  <si>
    <t>The process of initiating the complaint (e.g. finding the right contact)</t>
  </si>
  <si>
    <t>Neutral/no response</t>
  </si>
  <si>
    <t>[19.1%, 32.1%]</t>
  </si>
  <si>
    <t>[37.1%, 51.9%]</t>
  </si>
  <si>
    <t>[23.3%, 36.6%]</t>
  </si>
  <si>
    <t>The response(s) to the complaint</t>
  </si>
  <si>
    <t>[16.5%, 28.9%]</t>
  </si>
  <si>
    <t>[54.7%, 69.1%]</t>
  </si>
  <si>
    <t>[10.0%, 20.8%]</t>
  </si>
  <si>
    <t>The communication throughout the complaint process</t>
  </si>
  <si>
    <t>[22.3%, 35.6%]</t>
  </si>
  <si>
    <t>[47.0%, 61.7%]</t>
  </si>
  <si>
    <t>[11.1%, 22.4%]</t>
  </si>
  <si>
    <t>How you were treated throughout the process</t>
  </si>
  <si>
    <t>[21.1%, 35.0%]</t>
  </si>
  <si>
    <t>[41.3%, 56.1%]</t>
  </si>
  <si>
    <t>[17.2%, 29.3%]</t>
  </si>
  <si>
    <t>The complaint's outcome</t>
  </si>
  <si>
    <t>[15.7%, 33.1%]</t>
  </si>
  <si>
    <t>[27.2%, 46.2%]</t>
  </si>
  <si>
    <t>[28.8%, 49.0%]</t>
  </si>
  <si>
    <t>The time it took for the complaint to be resolved</t>
  </si>
  <si>
    <t>[17.5%, 35.8%]</t>
  </si>
  <si>
    <t>[32.9%, 52.6%]</t>
  </si>
  <si>
    <t>[21.0%, 40.2%]</t>
  </si>
  <si>
    <t>The complaint process overall</t>
  </si>
  <si>
    <t>[20.0%, 33.2%]</t>
  </si>
  <si>
    <t>[49.4%, 64.1%]</t>
  </si>
  <si>
    <t>[11.2%, 22.1%]</t>
  </si>
  <si>
    <t>merge_satisfy_7</t>
  </si>
  <si>
    <t>[9.8%, 39.3%]</t>
  </si>
  <si>
    <t>[14.6%, 47.4%]</t>
  </si>
  <si>
    <t>[28.5%, 60.4%]</t>
  </si>
  <si>
    <t>[27.3%, 55.2%]</t>
  </si>
  <si>
    <t>[24.5%, 54.2%]</t>
  </si>
  <si>
    <t>[7.3%, 31.5%]</t>
  </si>
  <si>
    <t>[0.0%, 31.9%]+</t>
  </si>
  <si>
    <t>[37.0%, 80.8%]</t>
  </si>
  <si>
    <t>[9.2%, 44.4%]</t>
  </si>
  <si>
    <t>[0.0%, 29.3%]+</t>
  </si>
  <si>
    <t>[33.4%, 96.6%]</t>
  </si>
  <si>
    <t>[0.0%, 52.4%]+</t>
  </si>
  <si>
    <t>[0.0%, 18.3%]+</t>
  </si>
  <si>
    <t>[70.1%, 100.0%]+</t>
  </si>
  <si>
    <t>[0.0%, 20.5%]+</t>
  </si>
  <si>
    <t>[14.8%, 38.3%]</t>
  </si>
  <si>
    <t>[60.3%, 84.4%]</t>
  </si>
  <si>
    <t>How satisfied or dissatisfied were you with: - The complaint process overall</t>
  </si>
  <si>
    <t>intention_confirm</t>
  </si>
  <si>
    <t>[94.4%, 96.2%]</t>
  </si>
  <si>
    <t>[1.2%, 2.2%]</t>
  </si>
  <si>
    <t>Did you intend to make a complaint about any issue involving flights from an Australian airport in the last 12 months but did not start or complete the process?</t>
  </si>
  <si>
    <t>intention_issue</t>
  </si>
  <si>
    <t>[0.0%, 4.8%]+</t>
  </si>
  <si>
    <t>[6.8%, 23.7%]</t>
  </si>
  <si>
    <t>[1.3%, 13.7%]</t>
  </si>
  <si>
    <t>[0.0%, 7.5%]+</t>
  </si>
  <si>
    <t>[30.0%, 54.3%]</t>
  </si>
  <si>
    <t>[0.7%, 12.4%]</t>
  </si>
  <si>
    <t>[0.0%, 5.5%]+</t>
  </si>
  <si>
    <t>[6.6%, 24.3%]</t>
  </si>
  <si>
    <t>[12.4%, 34.1%]</t>
  </si>
  <si>
    <t>[20.8%, 41.5%]</t>
  </si>
  <si>
    <t>[0.0%, 10.8%]+</t>
  </si>
  <si>
    <t>[0.2%, 12.6%]</t>
  </si>
  <si>
    <t>[0.6%, 14.4%]</t>
  </si>
  <si>
    <t>What issue did you intend to complain about?
Please select all that apply - Selected Choice</t>
  </si>
  <si>
    <t>intention_barrier</t>
  </si>
  <si>
    <t>Confusing or superficial responses</t>
  </si>
  <si>
    <t>[8.7%, 26.8%]</t>
  </si>
  <si>
    <t>Didn't have the time or energy to pursue it</t>
  </si>
  <si>
    <t>[39.5%, 63.9%]</t>
  </si>
  <si>
    <t>Didn't know how to start the process</t>
  </si>
  <si>
    <t>[20.5%, 41.9%]</t>
  </si>
  <si>
    <t>Didn't think it would make a difference and/or be taken seriously</t>
  </si>
  <si>
    <t>[35.7%, 60.0%]</t>
  </si>
  <si>
    <t>Difficult process (e.g. long or complicated forms, waiting on hold)</t>
  </si>
  <si>
    <t>[11.9%, 33.6%]</t>
  </si>
  <si>
    <t>I was told I was not eligible for compensation</t>
  </si>
  <si>
    <t>[2.6%, 14.2%]</t>
  </si>
  <si>
    <t>I was told to contact a different work area or person</t>
  </si>
  <si>
    <t>[1.1%, 8.9%]</t>
  </si>
  <si>
    <t>Issue was resolved (e.g. by travel agent, airport staff, airline)</t>
  </si>
  <si>
    <t>Needed to gather too many documents (e.g. medical evidence, receipts)</t>
  </si>
  <si>
    <t>[0.0%, 11.6%]+</t>
  </si>
  <si>
    <t>Thought it would take too long to resolve</t>
  </si>
  <si>
    <t>[7.1%, 25.6%]</t>
  </si>
  <si>
    <t>What prevented you from lodging your complaint?
Please select all that apply - Selected Choice</t>
  </si>
  <si>
    <t>[22.3%, 25.9%]</t>
  </si>
  <si>
    <t>[73.0%, 76.7%]</t>
  </si>
  <si>
    <t>disability_airport</t>
  </si>
  <si>
    <t>No impact</t>
  </si>
  <si>
    <t>[56.0%, 64.1%]</t>
  </si>
  <si>
    <t>Mild impact</t>
  </si>
  <si>
    <t>[24.4%, 31.8%]</t>
  </si>
  <si>
    <t>Moderate impact</t>
  </si>
  <si>
    <t>[7.8%, 12.8%]</t>
  </si>
  <si>
    <t>Severe impact</t>
  </si>
  <si>
    <t>[0.6%, 2.5%]</t>
  </si>
  <si>
    <t>How much does your disability, medical condition or injury impact your ability to access or use airports?</t>
  </si>
  <si>
    <t>disability_flying</t>
  </si>
  <si>
    <t>[58.1%, 66.1%]</t>
  </si>
  <si>
    <t>[24.4%, 31.9%]</t>
  </si>
  <si>
    <t>[6.3%, 10.8%]</t>
  </si>
  <si>
    <t>How much does your disability, medical condition or injury impact your ability to travel on an aircraft?</t>
  </si>
  <si>
    <t>flight_purpose</t>
  </si>
  <si>
    <t>Leisure (e.g. Holiday or attending a concert)</t>
  </si>
  <si>
    <t>[46.1%, 54.3%]</t>
  </si>
  <si>
    <t>Visiting family or friends</t>
  </si>
  <si>
    <t>[29.1%, 36.9%]</t>
  </si>
  <si>
    <t>Work/business</t>
  </si>
  <si>
    <t>[8.2%, 13.1%]</t>
  </si>
  <si>
    <t>Medical purposes</t>
  </si>
  <si>
    <t>[1.5%, 3.8%]</t>
  </si>
  <si>
    <t>Education</t>
  </si>
  <si>
    <t>[0.1%, 1.8%]</t>
  </si>
  <si>
    <t>[1.3%, 4.0%]</t>
  </si>
  <si>
    <t>[47.7%, 52.5%]</t>
  </si>
  <si>
    <t>[29.3%, 33.7%]</t>
  </si>
  <si>
    <t>[13.3%, 16.8%]</t>
  </si>
  <si>
    <t>[0.5%, 1.3%]</t>
  </si>
  <si>
    <t>[1.0%, 2.5%]</t>
  </si>
  <si>
    <t>[32.4%, 69.3%]</t>
  </si>
  <si>
    <t>[18.0%, 52.5%]</t>
  </si>
  <si>
    <t>[0.0%, 21.8%]+</t>
  </si>
  <si>
    <t>What was the main purpose of the trip? - Selected Choice</t>
  </si>
  <si>
    <t>Seek information about available assistance</t>
  </si>
  <si>
    <t>[10.4%, 15.8%]</t>
  </si>
  <si>
    <t>[84.1%, 89.5%]</t>
  </si>
  <si>
    <t>Request assistance</t>
  </si>
  <si>
    <t>[12.2%, 17.8%]</t>
  </si>
  <si>
    <t>[81.6%, 87.3%]</t>
  </si>
  <si>
    <t>[0.2%, 1.0%]</t>
  </si>
  <si>
    <t>Receive assistance</t>
  </si>
  <si>
    <t>[12.7%, 18.3%]</t>
  </si>
  <si>
    <t>[80.9%, 86.6%]</t>
  </si>
  <si>
    <t>[0.2%, 1.3%]</t>
  </si>
  <si>
    <t>Fly with a mobility aid (e.g. your own powered or manual wheelchair, walker)</t>
  </si>
  <si>
    <t>[2.6%, 5.9%]</t>
  </si>
  <si>
    <t>[93.3%, 96.8%]</t>
  </si>
  <si>
    <t>Fly with an assistance animal</t>
  </si>
  <si>
    <t>[98.3%, 99.7%]</t>
  </si>
  <si>
    <t>[0.1%, 1.2%]</t>
  </si>
  <si>
    <t>disability_mobility</t>
  </si>
  <si>
    <t>Delays (e.g. delay getting mobility aid at end of the flight, delay getting a lift)</t>
  </si>
  <si>
    <t>[1.0%, 27.6%]</t>
  </si>
  <si>
    <t>Issues with security procedures (e.g. batteries prohibited as carry-on)</t>
  </si>
  <si>
    <t>[1.2%, 25.8%]</t>
  </si>
  <si>
    <t>It was damaged</t>
  </si>
  <si>
    <t>[0.0%, 10.6%]+</t>
  </si>
  <si>
    <t>It was lost</t>
  </si>
  <si>
    <t>[0.0%, 6.6%]+</t>
  </si>
  <si>
    <t>No, I did not experience any problems regarding my mobility aid</t>
  </si>
  <si>
    <t>[37.5%, 75.4%]</t>
  </si>
  <si>
    <t>[0.0%, 6.4%]+</t>
  </si>
  <si>
    <t>There was limited space or storage for the device</t>
  </si>
  <si>
    <t>[4.1%, 26.3%]</t>
  </si>
  <si>
    <t>Unclear directions for collection (e.g. mobility aid left gate exit, bag claim, large items area)</t>
  </si>
  <si>
    <t>[4.1%, 32.4%]</t>
  </si>
  <si>
    <t>Did you experience any problems when flying with your mobility aid on your most recent flight from [QID108-ChoiceGroup-SelectedChoicesTextEntry]? - Selected Choice</t>
  </si>
  <si>
    <t>disability_source</t>
  </si>
  <si>
    <t>Airline staff</t>
  </si>
  <si>
    <t>[58.3%, 78.6%]</t>
  </si>
  <si>
    <t>Airport staff or specific service provided by Airport</t>
  </si>
  <si>
    <t>[36.1%, 57.8%]</t>
  </si>
  <si>
    <t>[0.0%, 5.1%]</t>
  </si>
  <si>
    <t>Who did you receive assistance from?
Please select all that apply - Selected Choice</t>
  </si>
  <si>
    <t>disability_satisfy</t>
  </si>
  <si>
    <t>[0.1%, 10.1%]</t>
  </si>
  <si>
    <t>[5.8%, 20.1%]</t>
  </si>
  <si>
    <t>[34.5%, 55.7%]</t>
  </si>
  <si>
    <t>[24.4%, 45.8%]</t>
  </si>
  <si>
    <t>How satisfied or dissatisfied were you with the assistance provided?</t>
  </si>
  <si>
    <t>disability_assistanc</t>
  </si>
  <si>
    <t>[4.8%, 17.8%]</t>
  </si>
  <si>
    <t>[18.3%, 37.5%]</t>
  </si>
  <si>
    <t>[12.8%, 33.1%]</t>
  </si>
  <si>
    <t>[23.7%, 46.2%]</t>
  </si>
  <si>
    <t>How easy or difficult was it to access information about available assistance?</t>
  </si>
  <si>
    <t>disability_receive</t>
  </si>
  <si>
    <t>[0.0%, 76.5%]+</t>
  </si>
  <si>
    <t>[13.3%, 100.0%]+</t>
  </si>
  <si>
    <t>[0.0%, 81.4%]+</t>
  </si>
  <si>
    <t>[3.9%, 50.7%]</t>
  </si>
  <si>
    <t>[0.0%, 41.0%]+</t>
  </si>
  <si>
    <t>[22.8%, 81.3%]</t>
  </si>
  <si>
    <t>[0.0%, 17.8%]+</t>
  </si>
  <si>
    <t>[0.0%, 16.9%]+</t>
  </si>
  <si>
    <t>[0.0%, 13.8%]+</t>
  </si>
  <si>
    <t>[9.8%, 52.7%]</t>
  </si>
  <si>
    <t>[24.8%, 69.0%]</t>
  </si>
  <si>
    <t>[0.0%, 5.0%]+</t>
  </si>
  <si>
    <t>[41.4%, 76.0%]</t>
  </si>
  <si>
    <t>[23.3%, 57.7%]</t>
  </si>
  <si>
    <t>[0.3%, 23.4%]</t>
  </si>
  <si>
    <t>[76.6%, 99.7%]</t>
  </si>
  <si>
    <t>How easy or difficult was the process to receive assistance?</t>
  </si>
  <si>
    <t>The assistance available to you</t>
  </si>
  <si>
    <t>[24.8%, 32.2%]</t>
  </si>
  <si>
    <t>I knew a little bit</t>
  </si>
  <si>
    <t>[47.9%, 56.1%]</t>
  </si>
  <si>
    <t>I knew a moderate amount</t>
  </si>
  <si>
    <t>[12.5%, 18.5%]</t>
  </si>
  <si>
    <t>I knew a lot</t>
  </si>
  <si>
    <t>[2.3%, 5.8%]</t>
  </si>
  <si>
    <t>How to access assistance services</t>
  </si>
  <si>
    <t>[36.3%, 44.3%]</t>
  </si>
  <si>
    <t>[40.7%, 48.7%]</t>
  </si>
  <si>
    <t>[8.5%, 14.1%]</t>
  </si>
  <si>
    <t>[2.0%, 5.4%]</t>
  </si>
  <si>
    <t>[9.3%, 10.7%]</t>
  </si>
  <si>
    <t>[18.8%, 21.5%]</t>
  </si>
  <si>
    <t>[16.9%, 20.1%]</t>
  </si>
  <si>
    <t>[15.2%, 18.3%]</t>
  </si>
  <si>
    <t>[14.2%, 17.5%]</t>
  </si>
  <si>
    <t>[11.4%, 14.7%]</t>
  </si>
  <si>
    <t>[4.6%, 6.9%]</t>
  </si>
  <si>
    <t>demo_gender</t>
  </si>
  <si>
    <t>Male</t>
  </si>
  <si>
    <t>[49.4%, 53.5%]</t>
  </si>
  <si>
    <t>Female</t>
  </si>
  <si>
    <t>[44.6%, 48.7%]</t>
  </si>
  <si>
    <t>Non-binary</t>
  </si>
  <si>
    <t>[0.9%, 1.6%]</t>
  </si>
  <si>
    <t>I use a different term</t>
  </si>
  <si>
    <t>How do you describe your gender?</t>
  </si>
  <si>
    <t>demo_location</t>
  </si>
  <si>
    <t>VIC</t>
  </si>
  <si>
    <t>[24.7%, 28.3%]</t>
  </si>
  <si>
    <t>NSW</t>
  </si>
  <si>
    <t>[28.3%, 32.0%]</t>
  </si>
  <si>
    <t>QLD</t>
  </si>
  <si>
    <t>[18.5%, 21.7%]</t>
  </si>
  <si>
    <t>TAS</t>
  </si>
  <si>
    <t>[1.3%, 2.8%]</t>
  </si>
  <si>
    <t>SA</t>
  </si>
  <si>
    <t>[5.9%, 8.2%]</t>
  </si>
  <si>
    <t>WA</t>
  </si>
  <si>
    <t>[9.7%, 12.1%]</t>
  </si>
  <si>
    <t>NT</t>
  </si>
  <si>
    <t>[0.8%, 1.4%]</t>
  </si>
  <si>
    <t>ACT</t>
  </si>
  <si>
    <t>[1.3%, 2.7%]</t>
  </si>
  <si>
    <t>Currently living outside of Australia</t>
  </si>
  <si>
    <t>Which state or territory do you currently live in?</t>
  </si>
  <si>
    <t>[63.1%, 67.0%]</t>
  </si>
  <si>
    <t>[32.1%, 36.0%]</t>
  </si>
  <si>
    <t>[0.1%, 0.5%]</t>
  </si>
  <si>
    <t>[84.5%, 86.8%]</t>
  </si>
  <si>
    <t>[12.8%, 15.1%]</t>
  </si>
  <si>
    <t>demo_first_nations</t>
  </si>
  <si>
    <t>[96.5%, 97.8%]</t>
  </si>
  <si>
    <t>Do you identify as an Aboriginal and/or Torres Strait Islander person?</t>
  </si>
  <si>
    <t>[4.1%, 5.9%]</t>
  </si>
  <si>
    <t>[9.3%, 11.9%]</t>
  </si>
  <si>
    <t>[12.1%, 14.9%]</t>
  </si>
  <si>
    <t>[33.2%, 37.2%]</t>
  </si>
  <si>
    <t>[6.0%, 8.1%]</t>
  </si>
  <si>
    <t>demo_education</t>
  </si>
  <si>
    <t>Below Year 10</t>
  </si>
  <si>
    <t>[0.7%, 1.4%]</t>
  </si>
  <si>
    <t>Year 10 or equivalent</t>
  </si>
  <si>
    <t>[4.9%, 6.6%]</t>
  </si>
  <si>
    <t>Year 11/12 or equivalent</t>
  </si>
  <si>
    <t>[18.0%, 20.6%]</t>
  </si>
  <si>
    <t>Trade/Technical/Vocational training</t>
  </si>
  <si>
    <t>[23.8%, 26.9%]</t>
  </si>
  <si>
    <t>Undergraduate bachelor's degree</t>
  </si>
  <si>
    <t>[25.2%, 29.1%]</t>
  </si>
  <si>
    <t>Postgraduate degree</t>
  </si>
  <si>
    <t>[18.6%, 22.5%]</t>
  </si>
  <si>
    <t>Prefer not to answer</t>
  </si>
  <si>
    <t>[0.7%, 1.3%]</t>
  </si>
  <si>
    <t>What is the highest level of education you have completed?</t>
  </si>
  <si>
    <t>[1.2%, 2.3%]</t>
  </si>
  <si>
    <t>[15.8%, 19.1%]</t>
  </si>
  <si>
    <t>[34.3%, 38.3%]</t>
  </si>
  <si>
    <t>[42.4%, 46.5%]</t>
  </si>
  <si>
    <t>[21.6%, 24.9%]</t>
  </si>
  <si>
    <t>[16.7%, 20.0%]</t>
  </si>
  <si>
    <t>Table 91</t>
  </si>
  <si>
    <t>Australians' perceived understanding of their rights as an airline passenger</t>
  </si>
  <si>
    <t>All airline passengers have rights when they buy a plane ticket. Passenger rights include things like what you are entitled to if you flight is delayed or cancelled, or your baggage is lost. 
How much knowledge do you have about your rights as an airline passenger?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</si>
</sst>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rgb="FF000000"/>
      <name val="Calibri"/>
      <family val="2"/>
      <scheme val="minor"/>
    </font>
    <font>
      <b/>
      <sz val="14"/>
      <color rgb="FF000000"/>
      <name val="calibri"/>
    </font>
    <font>
      <u/>
      <sz val="11"/>
      <color theme="10"/>
      <name val="Calibri"/>
    </font>
    <font>
      <sz val="11"/>
      <color rgb="FF000000"/>
      <name val="calibri"/>
    </font>
    <font>
      <b/>
      <sz val="12"/>
      <color rgb="FF000000"/>
      <name val="calibri"/>
    </font>
    <font>
      <b/>
      <sz val="11"/>
      <color rgb="FF000000"/>
      <name val="calibri"/>
    </font>
    <font>
      <i/>
      <u/>
      <sz val="11"/>
      <color rgb="FF0000FF"/>
      <name val="calibri"/>
    </font>
    <font>
      <i/>
      <sz val="9"/>
      <color rgb="FF000000"/>
      <name val="calibri"/>
    </font>
    <font>
      <u/>
      <sz val="11"/>
      <color theme="10"/>
      <name val="Calibri"/>
      <family val="2"/>
      <scheme val="minor"/>
    </font>
    <font>
      <i/>
      <sz val="9"/>
      <color rgb="FF000000"/>
      <name val="Calibri"/>
      <family val="2"/>
    </font>
  </fonts>
  <fills count="3">
    <fill>
      <patternFill patternType="none"/>
    </fill>
    <fill>
      <patternFill patternType="gray125"/>
    </fill>
    <fill>
      <patternFill patternType="solid">
        <fgColor rgb="FFFFFFFF"/>
      </patternFill>
    </fill>
  </fills>
  <borders count="4">
    <border>
      <left/>
      <right/>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27">
    <xf numFmtId="0" fontId="0" fillId="0" borderId="0" xfId="0"/>
    <xf numFmtId="49" fontId="1" fillId="0" borderId="0" xfId="0" applyNumberFormat="1" applyFont="1" applyAlignment="1">
      <alignment horizontal="left" vertical="top"/>
    </xf>
    <xf numFmtId="0" fontId="2" fillId="0" borderId="0" xfId="0" applyFont="1"/>
    <xf numFmtId="0" fontId="3" fillId="0" borderId="0" xfId="0" applyFont="1" applyAlignment="1">
      <alignment horizontal="left" vertical="top"/>
    </xf>
    <xf numFmtId="1" fontId="3" fillId="0" borderId="0" xfId="0" applyNumberFormat="1" applyFont="1" applyAlignment="1">
      <alignment horizontal="right"/>
    </xf>
    <xf numFmtId="9" fontId="3" fillId="0" borderId="0" xfId="0" applyNumberFormat="1" applyFont="1" applyAlignment="1">
      <alignment horizontal="right"/>
    </xf>
    <xf numFmtId="2" fontId="3" fillId="0" borderId="0" xfId="0" applyNumberFormat="1" applyFont="1" applyAlignment="1">
      <alignment horizontal="right"/>
    </xf>
    <xf numFmtId="49" fontId="4" fillId="0" borderId="0" xfId="0" applyNumberFormat="1" applyFont="1" applyAlignment="1">
      <alignment horizontal="left" vertical="top"/>
    </xf>
    <xf numFmtId="0" fontId="3" fillId="0" borderId="1" xfId="0" applyFont="1" applyBorder="1" applyAlignment="1">
      <alignment horizontal="left" vertical="top"/>
    </xf>
    <xf numFmtId="1" fontId="3" fillId="0" borderId="1" xfId="0" applyNumberFormat="1" applyFont="1" applyBorder="1" applyAlignment="1">
      <alignment horizontal="right"/>
    </xf>
    <xf numFmtId="9" fontId="3" fillId="0" borderId="1" xfId="0" applyNumberFormat="1" applyFont="1" applyBorder="1" applyAlignment="1">
      <alignment horizontal="right"/>
    </xf>
    <xf numFmtId="2" fontId="3" fillId="0" borderId="1" xfId="0" applyNumberFormat="1" applyFont="1" applyBorder="1" applyAlignment="1">
      <alignment horizontal="right"/>
    </xf>
    <xf numFmtId="0" fontId="3" fillId="0" borderId="2" xfId="0" applyFont="1" applyBorder="1" applyAlignment="1">
      <alignment horizontal="left" vertical="top"/>
    </xf>
    <xf numFmtId="1" fontId="3" fillId="0" borderId="2" xfId="0" applyNumberFormat="1" applyFont="1" applyBorder="1" applyAlignment="1">
      <alignment horizontal="right"/>
    </xf>
    <xf numFmtId="9" fontId="3" fillId="0" borderId="2" xfId="0" applyNumberFormat="1" applyFont="1" applyBorder="1" applyAlignment="1">
      <alignment horizontal="right"/>
    </xf>
    <xf numFmtId="2" fontId="3" fillId="0" borderId="2" xfId="0" applyNumberFormat="1" applyFont="1" applyBorder="1" applyAlignment="1">
      <alignment horizontal="right"/>
    </xf>
    <xf numFmtId="49" fontId="5" fillId="2" borderId="3" xfId="0" applyNumberFormat="1" applyFont="1" applyFill="1" applyBorder="1" applyAlignment="1">
      <alignment horizontal="center" vertical="top" wrapText="1"/>
    </xf>
    <xf numFmtId="49" fontId="6" fillId="0" borderId="0" xfId="0" applyNumberFormat="1" applyFont="1" applyAlignment="1">
      <alignment horizontal="left" vertical="top"/>
    </xf>
    <xf numFmtId="49" fontId="7" fillId="0" borderId="0" xfId="0" applyNumberFormat="1" applyFont="1" applyAlignment="1">
      <alignment horizontal="left" vertical="top"/>
    </xf>
    <xf numFmtId="164" fontId="3" fillId="0" borderId="0" xfId="0" applyNumberFormat="1" applyFont="1" applyAlignment="1">
      <alignment horizontal="right"/>
    </xf>
    <xf numFmtId="164" fontId="3" fillId="0" borderId="1" xfId="0" applyNumberFormat="1" applyFont="1" applyBorder="1" applyAlignment="1">
      <alignment horizontal="right"/>
    </xf>
    <xf numFmtId="164" fontId="3" fillId="0" borderId="2" xfId="0" applyNumberFormat="1" applyFont="1" applyBorder="1" applyAlignment="1">
      <alignment horizontal="right"/>
    </xf>
    <xf numFmtId="0" fontId="8" fillId="0" borderId="0" xfId="1"/>
    <xf numFmtId="10" fontId="3" fillId="0" borderId="1" xfId="0" applyNumberFormat="1" applyFont="1" applyBorder="1" applyAlignment="1">
      <alignment horizontal="right"/>
    </xf>
    <xf numFmtId="10" fontId="3" fillId="0" borderId="0" xfId="0" applyNumberFormat="1" applyFont="1" applyAlignment="1">
      <alignment horizontal="right"/>
    </xf>
    <xf numFmtId="49" fontId="9" fillId="0" borderId="0" xfId="0" applyNumberFormat="1" applyFont="1" applyAlignment="1">
      <alignment horizontal="left" vertical="top" wrapText="1"/>
    </xf>
    <xf numFmtId="49" fontId="7" fillId="0" borderId="0" xfId="0" applyNumberFormat="1"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9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theme" Target="theme/theme1.xml"/><Relationship Id="rId98"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table_1" displayName="table_table_1" ref="A2:I32" totalsRowShown="0">
  <autoFilter ref="A2:I32" xr:uid="{00000000-0009-0000-0100-000003000000}"/>
  <tableColumns count="9">
    <tableColumn id="1" xr3:uid="{00000000-0010-0000-0000-000001000000}" name="Question Block"/>
    <tableColumn id="2" xr3:uid="{00000000-0010-0000-0000-000002000000}" name="Response"/>
    <tableColumn id="3" xr3:uid="{00000000-0010-0000-0000-000003000000}" name="Count (N)"/>
    <tableColumn id="4" xr3:uid="{00000000-0010-0000-0000-000004000000}" name="Percent"/>
    <tableColumn id="5" xr3:uid="{00000000-0010-0000-0000-000005000000}" name="Count (weighted)"/>
    <tableColumn id="6" xr3:uid="{00000000-0010-0000-0000-000006000000}" name="Percent (weighted)"/>
    <tableColumn id="7" xr3:uid="{00000000-0010-0000-0000-000007000000}" name="Total (N)"/>
    <tableColumn id="8" xr3:uid="{00000000-0010-0000-0000-000008000000}" name="MOE"/>
    <tableColumn id="9" xr3:uid="{00000000-0010-0000-0000-000009000000}" name="Confidence Interval"/>
  </tableColumns>
  <tableStyleInfo name="non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table_10" displayName="table_table_10" ref="A2:H15" totalsRowShown="0">
  <autoFilter ref="A2:H15" xr:uid="{00000000-0009-0000-0100-00000C000000}"/>
  <tableColumns count="8">
    <tableColumn id="1" xr3:uid="{00000000-0010-0000-0900-000001000000}" name="flight_airline"/>
    <tableColumn id="2" xr3:uid="{00000000-0010-0000-0900-000002000000}" name="Count (N)"/>
    <tableColumn id="3" xr3:uid="{00000000-0010-0000-0900-000003000000}" name="Percent"/>
    <tableColumn id="4" xr3:uid="{00000000-0010-0000-0900-000004000000}" name="Count (weighted)"/>
    <tableColumn id="5" xr3:uid="{00000000-0010-0000-0900-000005000000}" name="Percent (weighted)"/>
    <tableColumn id="6" xr3:uid="{00000000-0010-0000-0900-000006000000}" name="Total (N)"/>
    <tableColumn id="7" xr3:uid="{00000000-0010-0000-0900-000007000000}" name="MOE"/>
    <tableColumn id="8" xr3:uid="{00000000-0010-0000-0900-000008000000}" name="Confidence Interval"/>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table_11" displayName="table_table_11" ref="A2:I12" totalsRowShown="0">
  <autoFilter ref="A2:I12" xr:uid="{00000000-0009-0000-0100-00000D000000}"/>
  <tableColumns count="9">
    <tableColumn id="1" xr3:uid="{00000000-0010-0000-0A00-000001000000}" name="Question Block"/>
    <tableColumn id="2" xr3:uid="{00000000-0010-0000-0A00-000002000000}" name="Response"/>
    <tableColumn id="3" xr3:uid="{00000000-0010-0000-0A00-000003000000}" name="Count (N)"/>
    <tableColumn id="4" xr3:uid="{00000000-0010-0000-0A00-000004000000}" name="Percent"/>
    <tableColumn id="5" xr3:uid="{00000000-0010-0000-0A00-000005000000}" name="Count (weighted)"/>
    <tableColumn id="6" xr3:uid="{00000000-0010-0000-0A00-000006000000}" name="Percent (weighted)"/>
    <tableColumn id="7" xr3:uid="{00000000-0010-0000-0A00-000007000000}" name="Total (N)"/>
    <tableColumn id="8" xr3:uid="{00000000-0010-0000-0A00-000008000000}" name="MOE"/>
    <tableColumn id="9" xr3:uid="{00000000-0010-0000-0A00-000009000000}" name="Confidence Interval"/>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_table_12" displayName="table_table_12" ref="A2:I14" totalsRowShown="0">
  <autoFilter ref="A2:I14" xr:uid="{00000000-0009-0000-0100-00000E000000}"/>
  <tableColumns count="9">
    <tableColumn id="1" xr3:uid="{00000000-0010-0000-0B00-000001000000}" name="Question Block"/>
    <tableColumn id="2" xr3:uid="{00000000-0010-0000-0B00-000002000000}" name="Response"/>
    <tableColumn id="3" xr3:uid="{00000000-0010-0000-0B00-000003000000}" name="Count (N)"/>
    <tableColumn id="4" xr3:uid="{00000000-0010-0000-0B00-000004000000}" name="Percent"/>
    <tableColumn id="5" xr3:uid="{00000000-0010-0000-0B00-000005000000}" name="Count (weighted)"/>
    <tableColumn id="6" xr3:uid="{00000000-0010-0000-0B00-000006000000}" name="Percent (weighted)"/>
    <tableColumn id="7" xr3:uid="{00000000-0010-0000-0B00-000007000000}" name="Total (N)"/>
    <tableColumn id="8" xr3:uid="{00000000-0010-0000-0B00-000008000000}" name="MOE"/>
    <tableColumn id="9" xr3:uid="{00000000-0010-0000-0B00-000009000000}" name="Confidence Interval"/>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_table_13" displayName="table_table_13" ref="A2:I16" totalsRowShown="0">
  <autoFilter ref="A2:I16" xr:uid="{00000000-0009-0000-0100-00000F000000}"/>
  <tableColumns count="9">
    <tableColumn id="1" xr3:uid="{00000000-0010-0000-0C00-000001000000}" name="demo_disability"/>
    <tableColumn id="2" xr3:uid="{00000000-0010-0000-0C00-000002000000}" name="satisfaction_lf_2"/>
    <tableColumn id="3" xr3:uid="{00000000-0010-0000-0C00-000003000000}" name="Count (N)"/>
    <tableColumn id="4" xr3:uid="{00000000-0010-0000-0C00-000004000000}" name="Percent"/>
    <tableColumn id="5" xr3:uid="{00000000-0010-0000-0C00-000005000000}" name="Count (weighted)"/>
    <tableColumn id="6" xr3:uid="{00000000-0010-0000-0C00-000006000000}" name="Percent (weighted)"/>
    <tableColumn id="7" xr3:uid="{00000000-0010-0000-0C00-000007000000}" name="Total (N)"/>
    <tableColumn id="8" xr3:uid="{00000000-0010-0000-0C00-000008000000}" name="MOE"/>
    <tableColumn id="9" xr3:uid="{00000000-0010-0000-0C00-000009000000}" name="Confidence Interval"/>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_table_14" displayName="table_table_14" ref="A2:I17" totalsRowShown="0">
  <autoFilter ref="A2:I17" xr:uid="{00000000-0009-0000-0100-000010000000}"/>
  <tableColumns count="9">
    <tableColumn id="1" xr3:uid="{00000000-0010-0000-0D00-000001000000}" name="demo_disability"/>
    <tableColumn id="2" xr3:uid="{00000000-0010-0000-0D00-000002000000}" name="satisfaction_lf_1"/>
    <tableColumn id="3" xr3:uid="{00000000-0010-0000-0D00-000003000000}" name="Count (N)"/>
    <tableColumn id="4" xr3:uid="{00000000-0010-0000-0D00-000004000000}" name="Percent"/>
    <tableColumn id="5" xr3:uid="{00000000-0010-0000-0D00-000005000000}" name="Count (weighted)"/>
    <tableColumn id="6" xr3:uid="{00000000-0010-0000-0D00-000006000000}" name="Percent (weighted)"/>
    <tableColumn id="7" xr3:uid="{00000000-0010-0000-0D00-000007000000}" name="Total (N)"/>
    <tableColumn id="8" xr3:uid="{00000000-0010-0000-0D00-000008000000}" name="MOE"/>
    <tableColumn id="9" xr3:uid="{00000000-0010-0000-0D00-000009000000}" name="Confidence Interval"/>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_table_15" displayName="table_table_15" ref="A2:I32" totalsRowShown="0">
  <autoFilter ref="A2:I32" xr:uid="{00000000-0009-0000-0100-000011000000}"/>
  <tableColumns count="9">
    <tableColumn id="1" xr3:uid="{00000000-0010-0000-0E00-000001000000}" name="flight_airport"/>
    <tableColumn id="2" xr3:uid="{00000000-0010-0000-0E00-000002000000}" name="satisfaction_lf_1"/>
    <tableColumn id="3" xr3:uid="{00000000-0010-0000-0E00-000003000000}" name="Count (N)"/>
    <tableColumn id="4" xr3:uid="{00000000-0010-0000-0E00-000004000000}" name="Percent"/>
    <tableColumn id="5" xr3:uid="{00000000-0010-0000-0E00-000005000000}" name="Count (weighted)"/>
    <tableColumn id="6" xr3:uid="{00000000-0010-0000-0E00-000006000000}" name="Percent (weighted)"/>
    <tableColumn id="7" xr3:uid="{00000000-0010-0000-0E00-000007000000}" name="Total (N)"/>
    <tableColumn id="8" xr3:uid="{00000000-0010-0000-0E00-000008000000}" name="MOE"/>
    <tableColumn id="9" xr3:uid="{00000000-0010-0000-0E00-000009000000}" name="Confidence Interval"/>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_table_16" displayName="table_table_16" ref="A2:I67" totalsRowShown="0">
  <autoFilter ref="A2:I67" xr:uid="{00000000-0009-0000-0100-000012000000}"/>
  <tableColumns count="9">
    <tableColumn id="1" xr3:uid="{00000000-0010-0000-0F00-000001000000}" name="flight_airport"/>
    <tableColumn id="2" xr3:uid="{00000000-0010-0000-0F00-000002000000}" name="satisfaction_lf_1"/>
    <tableColumn id="3" xr3:uid="{00000000-0010-0000-0F00-000003000000}" name="Count (N)"/>
    <tableColumn id="4" xr3:uid="{00000000-0010-0000-0F00-000004000000}" name="Percent"/>
    <tableColumn id="5" xr3:uid="{00000000-0010-0000-0F00-000005000000}" name="Count (weighted)"/>
    <tableColumn id="6" xr3:uid="{00000000-0010-0000-0F00-000006000000}" name="Percent (weighted)"/>
    <tableColumn id="7" xr3:uid="{00000000-0010-0000-0F00-000007000000}" name="Total (N)"/>
    <tableColumn id="8" xr3:uid="{00000000-0010-0000-0F00-000008000000}" name="MOE"/>
    <tableColumn id="9" xr3:uid="{00000000-0010-0000-0F00-000009000000}" name="Confidence Interval"/>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_table_17" displayName="table_table_17" ref="A2:I6" totalsRowShown="0">
  <autoFilter ref="A2:I6" xr:uid="{00000000-0009-0000-0100-000013000000}"/>
  <tableColumns count="9">
    <tableColumn id="1" xr3:uid="{00000000-0010-0000-1000-000001000000}" name="experience_disruption"/>
    <tableColumn id="2" xr3:uid="{00000000-0010-0000-1000-000002000000}" name="satisfaction_lf_2"/>
    <tableColumn id="3" xr3:uid="{00000000-0010-0000-1000-000003000000}" name="Count (N)"/>
    <tableColumn id="4" xr3:uid="{00000000-0010-0000-1000-000004000000}" name="Percent"/>
    <tableColumn id="5" xr3:uid="{00000000-0010-0000-1000-000005000000}" name="Count (weighted)"/>
    <tableColumn id="6" xr3:uid="{00000000-0010-0000-1000-000006000000}" name="Percent (weighted)"/>
    <tableColumn id="7" xr3:uid="{00000000-0010-0000-1000-000007000000}" name="Total (N)"/>
    <tableColumn id="8" xr3:uid="{00000000-0010-0000-1000-000008000000}" name="MOE"/>
    <tableColumn id="9" xr3:uid="{00000000-0010-0000-1000-000009000000}" name="Confidence Interval"/>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_table_18" displayName="table_table_18" ref="A2:I6" totalsRowShown="0">
  <autoFilter ref="A2:I6" xr:uid="{00000000-0009-0000-0100-000014000000}"/>
  <tableColumns count="9">
    <tableColumn id="1" xr3:uid="{00000000-0010-0000-1100-000001000000}" name="experience_disruption"/>
    <tableColumn id="2" xr3:uid="{00000000-0010-0000-1100-000002000000}" name="satisfaction_lf_1"/>
    <tableColumn id="3" xr3:uid="{00000000-0010-0000-1100-000003000000}" name="Count (N)"/>
    <tableColumn id="4" xr3:uid="{00000000-0010-0000-1100-000004000000}" name="Percent"/>
    <tableColumn id="5" xr3:uid="{00000000-0010-0000-1100-000005000000}" name="Count (weighted)"/>
    <tableColumn id="6" xr3:uid="{00000000-0010-0000-1100-000006000000}" name="Percent (weighted)"/>
    <tableColumn id="7" xr3:uid="{00000000-0010-0000-1100-000007000000}" name="Total (N)"/>
    <tableColumn id="8" xr3:uid="{00000000-0010-0000-1100-000008000000}" name="MOE"/>
    <tableColumn id="9" xr3:uid="{00000000-0010-0000-1100-000009000000}" name="Confidence Interval"/>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_table_19" displayName="table_table_19" ref="A2:I28" totalsRowShown="0">
  <autoFilter ref="A2:I28" xr:uid="{00000000-0009-0000-0100-000015000000}"/>
  <tableColumns count="9">
    <tableColumn id="1" xr3:uid="{00000000-0010-0000-1200-000001000000}" name="flight_airline"/>
    <tableColumn id="2" xr3:uid="{00000000-0010-0000-1200-000002000000}" name="satisfaction_lf_2"/>
    <tableColumn id="3" xr3:uid="{00000000-0010-0000-1200-000003000000}" name="Count (N)"/>
    <tableColumn id="4" xr3:uid="{00000000-0010-0000-1200-000004000000}" name="Percent"/>
    <tableColumn id="5" xr3:uid="{00000000-0010-0000-1200-000005000000}" name="Count (weighted)"/>
    <tableColumn id="6" xr3:uid="{00000000-0010-0000-1200-000006000000}" name="Percent (weighted)"/>
    <tableColumn id="7" xr3:uid="{00000000-0010-0000-1200-000007000000}" name="Total (N)"/>
    <tableColumn id="8" xr3:uid="{00000000-0010-0000-1200-000008000000}" name="MOE"/>
    <tableColumn id="9" xr3:uid="{00000000-0010-0000-1200-000009000000}" name="Confidence Interval"/>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table_2" displayName="table_table_2" ref="A2:I13" totalsRowShown="0">
  <autoFilter ref="A2:I13" xr:uid="{00000000-0009-0000-0100-000004000000}"/>
  <tableColumns count="9">
    <tableColumn id="1" xr3:uid="{00000000-0010-0000-0100-000001000000}" name="Q1"/>
    <tableColumn id="2" xr3:uid="{00000000-0010-0000-0100-000002000000}" name="Count (N)"/>
    <tableColumn id="3" xr3:uid="{00000000-0010-0000-0100-000003000000}" name="Total Respondents (N)"/>
    <tableColumn id="4" xr3:uid="{00000000-0010-0000-0100-000004000000}" name="Percent"/>
    <tableColumn id="5" xr3:uid="{00000000-0010-0000-0100-000005000000}" name="Count (weighted)"/>
    <tableColumn id="6" xr3:uid="{00000000-0010-0000-0100-000006000000}" name="Total Respondents (weighted)"/>
    <tableColumn id="7" xr3:uid="{00000000-0010-0000-0100-000007000000}" name="Percent (weighted)"/>
    <tableColumn id="8" xr3:uid="{00000000-0010-0000-0100-000008000000}" name="MOE"/>
    <tableColumn id="9" xr3:uid="{00000000-0010-0000-0100-000009000000}" name="Confidence Interval"/>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le_table_20" displayName="table_table_20" ref="A2:I67" totalsRowShown="0">
  <autoFilter ref="A2:I67" xr:uid="{00000000-0009-0000-0100-000016000000}"/>
  <tableColumns count="9">
    <tableColumn id="1" xr3:uid="{00000000-0010-0000-1300-000001000000}" name="Question Block"/>
    <tableColumn id="2" xr3:uid="{00000000-0010-0000-1300-000002000000}" name="Response"/>
    <tableColumn id="3" xr3:uid="{00000000-0010-0000-1300-000003000000}" name="Count (N)"/>
    <tableColumn id="4" xr3:uid="{00000000-0010-0000-1300-000004000000}" name="Percent"/>
    <tableColumn id="5" xr3:uid="{00000000-0010-0000-1300-000005000000}" name="Count (weighted)"/>
    <tableColumn id="6" xr3:uid="{00000000-0010-0000-1300-000006000000}" name="Percent (weighted)"/>
    <tableColumn id="7" xr3:uid="{00000000-0010-0000-1300-000007000000}" name="Total (N)"/>
    <tableColumn id="8" xr3:uid="{00000000-0010-0000-1300-000008000000}" name="MOE"/>
    <tableColumn id="9" xr3:uid="{00000000-0010-0000-1300-000009000000}" name="Confidence Interval"/>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able_table_21" displayName="table_table_21" ref="A2:J80" totalsRowShown="0">
  <autoFilter ref="A2:J80" xr:uid="{00000000-0009-0000-0100-000017000000}"/>
  <tableColumns count="10">
    <tableColumn id="1" xr3:uid="{00000000-0010-0000-1400-000001000000}" name="demo_disability"/>
    <tableColumn id="2" xr3:uid="{00000000-0010-0000-1400-000002000000}" name="Question Block"/>
    <tableColumn id="3" xr3:uid="{00000000-0010-0000-1400-000003000000}" name="Response"/>
    <tableColumn id="4" xr3:uid="{00000000-0010-0000-1400-000004000000}" name="Count (N)"/>
    <tableColumn id="5" xr3:uid="{00000000-0010-0000-1400-000005000000}" name="Percent"/>
    <tableColumn id="6" xr3:uid="{00000000-0010-0000-1400-000006000000}" name="Count (weighted)"/>
    <tableColumn id="7" xr3:uid="{00000000-0010-0000-1400-000007000000}" name="Percent (weighted)"/>
    <tableColumn id="8" xr3:uid="{00000000-0010-0000-1400-000008000000}" name="Total (N)"/>
    <tableColumn id="9" xr3:uid="{00000000-0010-0000-1400-000009000000}" name="MOE"/>
    <tableColumn id="10" xr3:uid="{00000000-0010-0000-1400-00000A000000}" name="Confidence Interval"/>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_table_22" displayName="table_table_22" ref="A2:J80" totalsRowShown="0">
  <autoFilter ref="A2:J80" xr:uid="{00000000-0009-0000-0100-000018000000}"/>
  <tableColumns count="10">
    <tableColumn id="1" xr3:uid="{00000000-0010-0000-1500-000001000000}" name="demo_language"/>
    <tableColumn id="2" xr3:uid="{00000000-0010-0000-1500-000002000000}" name="Question Block"/>
    <tableColumn id="3" xr3:uid="{00000000-0010-0000-1500-000003000000}" name="Response"/>
    <tableColumn id="4" xr3:uid="{00000000-0010-0000-1500-000004000000}" name="Count (N)"/>
    <tableColumn id="5" xr3:uid="{00000000-0010-0000-1500-000005000000}" name="Percent"/>
    <tableColumn id="6" xr3:uid="{00000000-0010-0000-1500-000006000000}" name="Count (weighted)"/>
    <tableColumn id="7" xr3:uid="{00000000-0010-0000-1500-000007000000}" name="Percent (weighted)"/>
    <tableColumn id="8" xr3:uid="{00000000-0010-0000-1500-000008000000}" name="Total (N)"/>
    <tableColumn id="9" xr3:uid="{00000000-0010-0000-1500-000009000000}" name="MOE"/>
    <tableColumn id="10" xr3:uid="{00000000-0010-0000-1500-00000A000000}" name="Confidence Interval"/>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le_table_23" displayName="table_table_23" ref="A2:H12" totalsRowShown="0">
  <autoFilter ref="A2:H12" xr:uid="{00000000-0009-0000-0100-000019000000}"/>
  <tableColumns count="8">
    <tableColumn id="1" xr3:uid="{00000000-0010-0000-1600-000001000000}" name="flight_purchase"/>
    <tableColumn id="2" xr3:uid="{00000000-0010-0000-1600-000002000000}" name="Count (N)"/>
    <tableColumn id="3" xr3:uid="{00000000-0010-0000-1600-000003000000}" name="Percent"/>
    <tableColumn id="4" xr3:uid="{00000000-0010-0000-1600-000004000000}" name="Count (weighted)"/>
    <tableColumn id="5" xr3:uid="{00000000-0010-0000-1600-000005000000}" name="Percent (weighted)"/>
    <tableColumn id="6" xr3:uid="{00000000-0010-0000-1600-000006000000}" name="Total (N)"/>
    <tableColumn id="7" xr3:uid="{00000000-0010-0000-1600-000007000000}" name="MOE"/>
    <tableColumn id="8" xr3:uid="{00000000-0010-0000-1600-000008000000}" name="Confidence Interval"/>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_table_24" displayName="table_table_24" ref="A2:I36" totalsRowShown="0">
  <autoFilter ref="A2:I36" xr:uid="{00000000-0009-0000-0100-00001A000000}"/>
  <tableColumns count="9">
    <tableColumn id="1" xr3:uid="{00000000-0010-0000-1700-000001000000}" name="flight_purchase"/>
    <tableColumn id="2" xr3:uid="{00000000-0010-0000-1700-000002000000}" name="age_bucket"/>
    <tableColumn id="3" xr3:uid="{00000000-0010-0000-1700-000003000000}" name="Count (N)"/>
    <tableColumn id="4" xr3:uid="{00000000-0010-0000-1700-000004000000}" name="Percent"/>
    <tableColumn id="5" xr3:uid="{00000000-0010-0000-1700-000005000000}" name="Count (weighted)"/>
    <tableColumn id="6" xr3:uid="{00000000-0010-0000-1700-000006000000}" name="Percent (weighted)"/>
    <tableColumn id="7" xr3:uid="{00000000-0010-0000-1700-000007000000}" name="Total (N)"/>
    <tableColumn id="8" xr3:uid="{00000000-0010-0000-1700-000008000000}" name="MOE"/>
    <tableColumn id="9" xr3:uid="{00000000-0010-0000-1700-000009000000}" name="Confidence Interval"/>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_table_25" displayName="table_table_25" ref="A2:I26" totalsRowShown="0">
  <autoFilter ref="A2:I26" xr:uid="{00000000-0009-0000-0100-00001B000000}"/>
  <tableColumns count="9">
    <tableColumn id="1" xr3:uid="{00000000-0010-0000-1800-000001000000}" name="demo_language"/>
    <tableColumn id="2" xr3:uid="{00000000-0010-0000-1800-000002000000}" name="flight_purchase"/>
    <tableColumn id="3" xr3:uid="{00000000-0010-0000-1800-000003000000}" name="Count (N)"/>
    <tableColumn id="4" xr3:uid="{00000000-0010-0000-1800-000004000000}" name="Percent"/>
    <tableColumn id="5" xr3:uid="{00000000-0010-0000-1800-000005000000}" name="Count (weighted)"/>
    <tableColumn id="6" xr3:uid="{00000000-0010-0000-1800-000006000000}" name="Percent (weighted)"/>
    <tableColumn id="7" xr3:uid="{00000000-0010-0000-1800-000007000000}" name="Total (N)"/>
    <tableColumn id="8" xr3:uid="{00000000-0010-0000-1800-000008000000}" name="MOE"/>
    <tableColumn id="9" xr3:uid="{00000000-0010-0000-1800-000009000000}" name="Confidence Interval"/>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table_table_26" displayName="table_table_26" ref="A2:I70" totalsRowShown="0">
  <autoFilter ref="A2:I70" xr:uid="{00000000-0009-0000-0100-00001C000000}"/>
  <tableColumns count="9">
    <tableColumn id="1" xr3:uid="{00000000-0010-0000-1900-000001000000}" name="demo_income"/>
    <tableColumn id="2" xr3:uid="{00000000-0010-0000-1900-000002000000}" name="flight_purchase"/>
    <tableColumn id="3" xr3:uid="{00000000-0010-0000-1900-000003000000}" name="Count (N)"/>
    <tableColumn id="4" xr3:uid="{00000000-0010-0000-1900-000004000000}" name="Percent"/>
    <tableColumn id="5" xr3:uid="{00000000-0010-0000-1900-000005000000}" name="Count (weighted)"/>
    <tableColumn id="6" xr3:uid="{00000000-0010-0000-1900-000006000000}" name="Percent (weighted)"/>
    <tableColumn id="7" xr3:uid="{00000000-0010-0000-1900-000007000000}" name="Total (N)"/>
    <tableColumn id="8" xr3:uid="{00000000-0010-0000-1900-000008000000}" name="MOE"/>
    <tableColumn id="9" xr3:uid="{00000000-0010-0000-1900-000009000000}" name="Confidence Interval"/>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table_table_27" displayName="table_table_27" ref="A2:I33" totalsRowShown="0">
  <autoFilter ref="A2:I33" xr:uid="{00000000-0009-0000-0100-00001D000000}">
    <filterColumn colId="1">
      <filters>
        <filter val="I know a little bit"/>
        <filter val="No knowledge"/>
      </filters>
    </filterColumn>
  </autoFilter>
  <tableColumns count="9">
    <tableColumn id="1" xr3:uid="{00000000-0010-0000-1A00-000001000000}" name="demo_age"/>
    <tableColumn id="2" xr3:uid="{00000000-0010-0000-1A00-000002000000}" name="rights_knowledge"/>
    <tableColumn id="3" xr3:uid="{00000000-0010-0000-1A00-000003000000}" name="Count (N)"/>
    <tableColumn id="4" xr3:uid="{00000000-0010-0000-1A00-000004000000}" name="Percent"/>
    <tableColumn id="5" xr3:uid="{00000000-0010-0000-1A00-000005000000}" name="Count (weighted)"/>
    <tableColumn id="6" xr3:uid="{00000000-0010-0000-1A00-000006000000}" name="Percent (weighted)"/>
    <tableColumn id="7" xr3:uid="{00000000-0010-0000-1A00-000007000000}" name="Total (N)"/>
    <tableColumn id="8" xr3:uid="{00000000-0010-0000-1A00-000008000000}" name="MOE"/>
    <tableColumn id="9" xr3:uid="{00000000-0010-0000-1A00-000009000000}" name="Confidence Interval"/>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table_table_28" displayName="table_table_28" ref="A2:I14" totalsRowShown="0">
  <autoFilter ref="A2:I14" xr:uid="{00000000-0009-0000-0100-00001E000000}"/>
  <tableColumns count="9">
    <tableColumn id="1" xr3:uid="{00000000-0010-0000-1B00-000001000000}" name="demo_disability"/>
    <tableColumn id="2" xr3:uid="{00000000-0010-0000-1B00-000002000000}" name="rights_knowledge"/>
    <tableColumn id="3" xr3:uid="{00000000-0010-0000-1B00-000003000000}" name="Count (N)"/>
    <tableColumn id="4" xr3:uid="{00000000-0010-0000-1B00-000004000000}" name="Percent"/>
    <tableColumn id="5" xr3:uid="{00000000-0010-0000-1B00-000005000000}" name="Count (weighted)"/>
    <tableColumn id="6" xr3:uid="{00000000-0010-0000-1B00-000006000000}" name="Percent (weighted)"/>
    <tableColumn id="7" xr3:uid="{00000000-0010-0000-1B00-000007000000}" name="Total (N)"/>
    <tableColumn id="8" xr3:uid="{00000000-0010-0000-1B00-000008000000}" name="MOE"/>
    <tableColumn id="9" xr3:uid="{00000000-0010-0000-1B00-000009000000}" name="Confidence Interval"/>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C000000}" name="table_table_29" displayName="table_table_29" ref="A2:H6" totalsRowShown="0">
  <autoFilter ref="A2:H6" xr:uid="{00000000-0009-0000-0100-00001F000000}"/>
  <tableColumns count="8">
    <tableColumn id="1" xr3:uid="{00000000-0010-0000-1C00-000001000000}" name="rights_airline_tc"/>
    <tableColumn id="2" xr3:uid="{00000000-0010-0000-1C00-000002000000}" name="Count (N)"/>
    <tableColumn id="3" xr3:uid="{00000000-0010-0000-1C00-000003000000}" name="Percent"/>
    <tableColumn id="4" xr3:uid="{00000000-0010-0000-1C00-000004000000}" name="Count (weighted)"/>
    <tableColumn id="5" xr3:uid="{00000000-0010-0000-1C00-000005000000}" name="Percent (weighted)"/>
    <tableColumn id="6" xr3:uid="{00000000-0010-0000-1C00-000006000000}" name="Total (N)"/>
    <tableColumn id="7" xr3:uid="{00000000-0010-0000-1C00-000007000000}" name="MOE"/>
    <tableColumn id="8" xr3:uid="{00000000-0010-0000-1C00-000008000000}" name="Confidence Interval"/>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table_3" displayName="table_table_3" ref="A2:H8" totalsRowShown="0">
  <autoFilter ref="A2:H8" xr:uid="{00000000-0009-0000-0100-000005000000}"/>
  <tableColumns count="8">
    <tableColumn id="1" xr3:uid="{00000000-0010-0000-0200-000001000000}" name="Q2"/>
    <tableColumn id="2" xr3:uid="{00000000-0010-0000-0200-000002000000}" name="Count (N)"/>
    <tableColumn id="3" xr3:uid="{00000000-0010-0000-0200-000003000000}" name="Percent"/>
    <tableColumn id="4" xr3:uid="{00000000-0010-0000-0200-000004000000}" name="Count (weighted)"/>
    <tableColumn id="5" xr3:uid="{00000000-0010-0000-0200-000005000000}" name="Percent (weighted)"/>
    <tableColumn id="6" xr3:uid="{00000000-0010-0000-0200-000006000000}" name="Total (N)"/>
    <tableColumn id="7" xr3:uid="{00000000-0010-0000-0200-000007000000}" name="MOE"/>
    <tableColumn id="8" xr3:uid="{00000000-0010-0000-0200-000008000000}" name="Confidence Interval"/>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D000000}" name="table_table_30" displayName="table_table_30" ref="A2:H6" totalsRowShown="0">
  <autoFilter ref="A2:H6" xr:uid="{00000000-0009-0000-0100-000020000000}"/>
  <tableColumns count="8">
    <tableColumn id="1" xr3:uid="{00000000-0010-0000-1D00-000001000000}" name="rights_platform_tc"/>
    <tableColumn id="2" xr3:uid="{00000000-0010-0000-1D00-000002000000}" name="Count (N)"/>
    <tableColumn id="3" xr3:uid="{00000000-0010-0000-1D00-000003000000}" name="Percent"/>
    <tableColumn id="4" xr3:uid="{00000000-0010-0000-1D00-000004000000}" name="Count (weighted)"/>
    <tableColumn id="5" xr3:uid="{00000000-0010-0000-1D00-000005000000}" name="Percent (weighted)"/>
    <tableColumn id="6" xr3:uid="{00000000-0010-0000-1D00-000006000000}" name="Total (N)"/>
    <tableColumn id="7" xr3:uid="{00000000-0010-0000-1D00-000007000000}" name="MOE"/>
    <tableColumn id="8" xr3:uid="{00000000-0010-0000-1D00-000008000000}" name="Confidence Interval"/>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E000000}" name="table_table_31" displayName="table_table_31" ref="A2:I17" totalsRowShown="0">
  <autoFilter ref="A2:I17" xr:uid="{00000000-0009-0000-0100-000021000000}"/>
  <tableColumns count="9">
    <tableColumn id="1" xr3:uid="{00000000-0010-0000-1E00-000001000000}" name="Rights Test question:"/>
    <tableColumn id="2" xr3:uid="{00000000-0010-0000-1E00-000002000000}" name="Response"/>
    <tableColumn id="3" xr3:uid="{00000000-0010-0000-1E00-000003000000}" name="Count (N)"/>
    <tableColumn id="4" xr3:uid="{00000000-0010-0000-1E00-000004000000}" name="Percent"/>
    <tableColumn id="5" xr3:uid="{00000000-0010-0000-1E00-000005000000}" name="Count (weighted)"/>
    <tableColumn id="6" xr3:uid="{00000000-0010-0000-1E00-000006000000}" name="Percent (weighted)"/>
    <tableColumn id="7" xr3:uid="{00000000-0010-0000-1E00-000007000000}" name="Total (N)"/>
    <tableColumn id="8" xr3:uid="{00000000-0010-0000-1E00-000008000000}" name="MOE"/>
    <tableColumn id="9" xr3:uid="{00000000-0010-0000-1E00-000009000000}" name="Confidence Interval"/>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F000000}" name="table_table_32" displayName="table_table_32" ref="A2:I18" totalsRowShown="0">
  <autoFilter ref="A2:I18" xr:uid="{00000000-0009-0000-0100-000022000000}"/>
  <tableColumns count="9">
    <tableColumn id="1" xr3:uid="{00000000-0010-0000-1F00-000001000000}" name="demo_digital_confide"/>
    <tableColumn id="2" xr3:uid="{00000000-0010-0000-1F00-000002000000}" name="rights_knowledge"/>
    <tableColumn id="3" xr3:uid="{00000000-0010-0000-1F00-000003000000}" name="Count (N)"/>
    <tableColumn id="4" xr3:uid="{00000000-0010-0000-1F00-000004000000}" name="Percent"/>
    <tableColumn id="5" xr3:uid="{00000000-0010-0000-1F00-000005000000}" name="Count (weighted)"/>
    <tableColumn id="6" xr3:uid="{00000000-0010-0000-1F00-000006000000}" name="Percent (weighted)"/>
    <tableColumn id="7" xr3:uid="{00000000-0010-0000-1F00-000007000000}" name="Total (N)"/>
    <tableColumn id="8" xr3:uid="{00000000-0010-0000-1F00-000008000000}" name="MOE"/>
    <tableColumn id="9" xr3:uid="{00000000-0010-0000-1F00-000009000000}" name="Confidence Interval"/>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0000000}" name="table_table_33" displayName="table_table_33" ref="A2:I10" totalsRowShown="0">
  <autoFilter ref="A2:I10" xr:uid="{00000000-0009-0000-0100-000023000000}"/>
  <tableColumns count="9">
    <tableColumn id="1" xr3:uid="{00000000-0010-0000-2000-000001000000}" name="rights_knowledge"/>
    <tableColumn id="2" xr3:uid="{00000000-0010-0000-2000-000002000000}" name="satisfaction_lf_1"/>
    <tableColumn id="3" xr3:uid="{00000000-0010-0000-2000-000003000000}" name="Count (N)"/>
    <tableColumn id="4" xr3:uid="{00000000-0010-0000-2000-000004000000}" name="Percent"/>
    <tableColumn id="5" xr3:uid="{00000000-0010-0000-2000-000005000000}" name="Count (weighted)"/>
    <tableColumn id="6" xr3:uid="{00000000-0010-0000-2000-000006000000}" name="Percent (weighted)"/>
    <tableColumn id="7" xr3:uid="{00000000-0010-0000-2000-000007000000}" name="Total (N)"/>
    <tableColumn id="8" xr3:uid="{00000000-0010-0000-2000-000008000000}" name="MOE"/>
    <tableColumn id="9" xr3:uid="{00000000-0010-0000-2000-000009000000}" name="Confidence Interval"/>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1000000}" name="table_table_34" displayName="table_table_34" ref="A2:I10" totalsRowShown="0">
  <autoFilter ref="A2:I10" xr:uid="{00000000-0009-0000-0100-000024000000}"/>
  <tableColumns count="9">
    <tableColumn id="1" xr3:uid="{00000000-0010-0000-2100-000001000000}" name="rights_knowledge"/>
    <tableColumn id="2" xr3:uid="{00000000-0010-0000-2100-000002000000}" name="satisfaction_lf_2"/>
    <tableColumn id="3" xr3:uid="{00000000-0010-0000-2100-000003000000}" name="Count (N)"/>
    <tableColumn id="4" xr3:uid="{00000000-0010-0000-2100-000004000000}" name="Percent"/>
    <tableColumn id="5" xr3:uid="{00000000-0010-0000-2100-000005000000}" name="Count (weighted)"/>
    <tableColumn id="6" xr3:uid="{00000000-0010-0000-2100-000006000000}" name="Percent (weighted)"/>
    <tableColumn id="7" xr3:uid="{00000000-0010-0000-2100-000007000000}" name="Total (N)"/>
    <tableColumn id="8" xr3:uid="{00000000-0010-0000-2100-000008000000}" name="MOE"/>
    <tableColumn id="9" xr3:uid="{00000000-0010-0000-2100-000009000000}" name="Confidence Interval"/>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2000000}" name="table_table_35" displayName="table_table_35" ref="A2:I30" totalsRowShown="0">
  <autoFilter ref="A2:I30" xr:uid="{00000000-0009-0000-0100-000025000000}"/>
  <tableColumns count="9">
    <tableColumn id="1" xr3:uid="{00000000-0010-0000-2200-000001000000}" name="rights_airline_tc"/>
    <tableColumn id="2" xr3:uid="{00000000-0010-0000-2200-000002000000}" name="demo_income"/>
    <tableColumn id="3" xr3:uid="{00000000-0010-0000-2200-000003000000}" name="Count (N)"/>
    <tableColumn id="4" xr3:uid="{00000000-0010-0000-2200-000004000000}" name="Percent"/>
    <tableColumn id="5" xr3:uid="{00000000-0010-0000-2200-000005000000}" name="Count (weighted)"/>
    <tableColumn id="6" xr3:uid="{00000000-0010-0000-2200-000006000000}" name="Percent (weighted)"/>
    <tableColumn id="7" xr3:uid="{00000000-0010-0000-2200-000007000000}" name="Total (N)"/>
    <tableColumn id="8" xr3:uid="{00000000-0010-0000-2200-000008000000}" name="MOE"/>
    <tableColumn id="9" xr3:uid="{00000000-0010-0000-2200-000009000000}" name="Confidence Interval"/>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3000000}" name="table_table_36" displayName="table_table_36" ref="A2:I32" totalsRowShown="0">
  <autoFilter ref="A2:I32" xr:uid="{00000000-0009-0000-0100-000026000000}"/>
  <tableColumns count="9">
    <tableColumn id="1" xr3:uid="{00000000-0010-0000-2300-000001000000}" name="Question Block"/>
    <tableColumn id="2" xr3:uid="{00000000-0010-0000-2300-000002000000}" name="Response"/>
    <tableColumn id="3" xr3:uid="{00000000-0010-0000-2300-000003000000}" name="Count (N)"/>
    <tableColumn id="4" xr3:uid="{00000000-0010-0000-2300-000004000000}" name="Percent"/>
    <tableColumn id="5" xr3:uid="{00000000-0010-0000-2300-000005000000}" name="Count (weighted)"/>
    <tableColumn id="6" xr3:uid="{00000000-0010-0000-2300-000006000000}" name="Percent (weighted)"/>
    <tableColumn id="7" xr3:uid="{00000000-0010-0000-2300-000007000000}" name="Total (N)"/>
    <tableColumn id="8" xr3:uid="{00000000-0010-0000-2300-000008000000}" name="MOE"/>
    <tableColumn id="9" xr3:uid="{00000000-0010-0000-2300-000009000000}" name="Confidence Interval"/>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4000000}" name="table_table_37" displayName="table_table_37" ref="A2:H14" totalsRowShown="0">
  <autoFilter ref="A2:H14" xr:uid="{00000000-0009-0000-0100-000027000000}"/>
  <tableColumns count="8">
    <tableColumn id="1" xr3:uid="{00000000-0010-0000-2400-000001000000}" name="rights_info_source"/>
    <tableColumn id="2" xr3:uid="{00000000-0010-0000-2400-000002000000}" name="Count (N)"/>
    <tableColumn id="3" xr3:uid="{00000000-0010-0000-2400-000003000000}" name="Percent"/>
    <tableColumn id="4" xr3:uid="{00000000-0010-0000-2400-000004000000}" name="Count (weighted)"/>
    <tableColumn id="5" xr3:uid="{00000000-0010-0000-2400-000005000000}" name="Percent (weighted)"/>
    <tableColumn id="6" xr3:uid="{00000000-0010-0000-2400-000006000000}" name="Total (N)"/>
    <tableColumn id="7" xr3:uid="{00000000-0010-0000-2400-000007000000}" name="MOE"/>
    <tableColumn id="8" xr3:uid="{00000000-0010-0000-2400-000008000000}" name="Confidence Interval"/>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5000000}" name="table_table_38" displayName="table_table_38" ref="A2:I16" totalsRowShown="0">
  <autoFilter ref="A2:I16" xr:uid="{00000000-0009-0000-0100-000028000000}"/>
  <tableColumns count="9">
    <tableColumn id="1" xr3:uid="{00000000-0010-0000-2500-000001000000}" name="rights_learning"/>
    <tableColumn id="2" xr3:uid="{00000000-0010-0000-2500-000002000000}" name="Count (N)"/>
    <tableColumn id="3" xr3:uid="{00000000-0010-0000-2500-000003000000}" name="Total Respondents (N)"/>
    <tableColumn id="4" xr3:uid="{00000000-0010-0000-2500-000004000000}" name="Percent"/>
    <tableColumn id="5" xr3:uid="{00000000-0010-0000-2500-000005000000}" name="Count (weighted)"/>
    <tableColumn id="6" xr3:uid="{00000000-0010-0000-2500-000006000000}" name="Total Respondents (weighted)"/>
    <tableColumn id="7" xr3:uid="{00000000-0010-0000-2500-000007000000}" name="Percent (weighted)"/>
    <tableColumn id="8" xr3:uid="{00000000-0010-0000-2500-000008000000}" name="MOE"/>
    <tableColumn id="9" xr3:uid="{00000000-0010-0000-2500-000009000000}" name="Confidence Interval"/>
  </tableColumns>
  <tableStyleInfo name="non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6000000}" name="table_table_39" displayName="table_table_39" ref="A2:J44" totalsRowShown="0">
  <autoFilter ref="A2:J44" xr:uid="{00000000-0009-0000-0100-000029000000}"/>
  <tableColumns count="10">
    <tableColumn id="1" xr3:uid="{00000000-0010-0000-2600-000001000000}" name="demo_disability"/>
    <tableColumn id="2" xr3:uid="{00000000-0010-0000-2600-000002000000}" name="rights_learning"/>
    <tableColumn id="3" xr3:uid="{00000000-0010-0000-2600-000003000000}" name="Count (N)"/>
    <tableColumn id="4" xr3:uid="{00000000-0010-0000-2600-000004000000}" name="Total Respondents (N)"/>
    <tableColumn id="5" xr3:uid="{00000000-0010-0000-2600-000005000000}" name="Percent"/>
    <tableColumn id="6" xr3:uid="{00000000-0010-0000-2600-000006000000}" name="Count (weighted)"/>
    <tableColumn id="7" xr3:uid="{00000000-0010-0000-2600-000007000000}" name="Total Respondents (weighted)"/>
    <tableColumn id="8" xr3:uid="{00000000-0010-0000-2600-000008000000}" name="Percent (weighted)"/>
    <tableColumn id="9" xr3:uid="{00000000-0010-0000-2600-000009000000}" name="MOE"/>
    <tableColumn id="10" xr3:uid="{00000000-0010-0000-2600-00000A000000}" name="Confidence Interval"/>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table_4" displayName="table_table_4" ref="A2:H8" totalsRowShown="0">
  <autoFilter ref="A2:H8" xr:uid="{00000000-0009-0000-0100-000006000000}"/>
  <tableColumns count="8">
    <tableColumn id="1" xr3:uid="{00000000-0010-0000-0300-000001000000}" name="Q3"/>
    <tableColumn id="2" xr3:uid="{00000000-0010-0000-0300-000002000000}" name="Count (N)"/>
    <tableColumn id="3" xr3:uid="{00000000-0010-0000-0300-000003000000}" name="Percent"/>
    <tableColumn id="4" xr3:uid="{00000000-0010-0000-0300-000004000000}" name="Count (weighted)"/>
    <tableColumn id="5" xr3:uid="{00000000-0010-0000-0300-000005000000}" name="Percent (weighted)"/>
    <tableColumn id="6" xr3:uid="{00000000-0010-0000-0300-000006000000}" name="Total (N)"/>
    <tableColumn id="7" xr3:uid="{00000000-0010-0000-0300-000007000000}" name="MOE"/>
    <tableColumn id="8" xr3:uid="{00000000-0010-0000-0300-000008000000}" name="Confidence Interval"/>
  </tableColumns>
  <tableStyleInfo name="non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7000000}" name="table_table_40" displayName="table_table_40" ref="A2:J52" totalsRowShown="0">
  <autoFilter ref="A2:J52" xr:uid="{00000000-0009-0000-0100-00002A000000}"/>
  <tableColumns count="10">
    <tableColumn id="1" xr3:uid="{00000000-0010-0000-2700-000001000000}" name="demo_area"/>
    <tableColumn id="2" xr3:uid="{00000000-0010-0000-2700-000002000000}" name="rights_learning"/>
    <tableColumn id="3" xr3:uid="{00000000-0010-0000-2700-000003000000}" name="Count (N)"/>
    <tableColumn id="4" xr3:uid="{00000000-0010-0000-2700-000004000000}" name="Total Respondents (N)"/>
    <tableColumn id="5" xr3:uid="{00000000-0010-0000-2700-000005000000}" name="Percent"/>
    <tableColumn id="6" xr3:uid="{00000000-0010-0000-2700-000006000000}" name="Count (weighted)"/>
    <tableColumn id="7" xr3:uid="{00000000-0010-0000-2700-000007000000}" name="Total Respondents (weighted)"/>
    <tableColumn id="8" xr3:uid="{00000000-0010-0000-2700-000008000000}" name="Percent (weighted)"/>
    <tableColumn id="9" xr3:uid="{00000000-0010-0000-2700-000009000000}" name="MOE"/>
    <tableColumn id="10" xr3:uid="{00000000-0010-0000-2700-00000A000000}" name="Confidence Interval"/>
  </tableColumns>
  <tableStyleInfo name="non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8000000}" name="table_table_41" displayName="table_table_41" ref="A2:J106" totalsRowShown="0">
  <autoFilter ref="A2:J106" xr:uid="{00000000-0009-0000-0100-00002B000000}"/>
  <tableColumns count="10">
    <tableColumn id="1" xr3:uid="{00000000-0010-0000-2800-000001000000}" name="demo_age"/>
    <tableColumn id="2" xr3:uid="{00000000-0010-0000-2800-000002000000}" name="rights_learning"/>
    <tableColumn id="3" xr3:uid="{00000000-0010-0000-2800-000003000000}" name="Count (N)"/>
    <tableColumn id="4" xr3:uid="{00000000-0010-0000-2800-000004000000}" name="Total Respondents (N)"/>
    <tableColumn id="5" xr3:uid="{00000000-0010-0000-2800-000005000000}" name="Percent"/>
    <tableColumn id="6" xr3:uid="{00000000-0010-0000-2800-000006000000}" name="Count (weighted)"/>
    <tableColumn id="7" xr3:uid="{00000000-0010-0000-2800-000007000000}" name="Total Respondents (weighted)"/>
    <tableColumn id="8" xr3:uid="{00000000-0010-0000-2800-000008000000}" name="Percent (weighted)"/>
    <tableColumn id="9" xr3:uid="{00000000-0010-0000-2800-000009000000}" name="MOE"/>
    <tableColumn id="10" xr3:uid="{00000000-0010-0000-2800-00000A000000}" name="Confidence Interval"/>
  </tableColumns>
  <tableStyleInfo name="non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9000000}" name="table_table_42" displayName="table_table_42" ref="A2:J57" totalsRowShown="0">
  <autoFilter ref="A2:J57" xr:uid="{00000000-0009-0000-0100-00002C000000}"/>
  <tableColumns count="10">
    <tableColumn id="1" xr3:uid="{00000000-0010-0000-2900-000001000000}" name="demo_digital_confide"/>
    <tableColumn id="2" xr3:uid="{00000000-0010-0000-2900-000002000000}" name="rights_learning"/>
    <tableColumn id="3" xr3:uid="{00000000-0010-0000-2900-000003000000}" name="Count (N)"/>
    <tableColumn id="4" xr3:uid="{00000000-0010-0000-2900-000004000000}" name="Total Respondents (N)"/>
    <tableColumn id="5" xr3:uid="{00000000-0010-0000-2900-000005000000}" name="Percent"/>
    <tableColumn id="6" xr3:uid="{00000000-0010-0000-2900-000006000000}" name="Count (weighted)"/>
    <tableColumn id="7" xr3:uid="{00000000-0010-0000-2900-000007000000}" name="Total Respondents (weighted)"/>
    <tableColumn id="8" xr3:uid="{00000000-0010-0000-2900-000008000000}" name="Percent (weighted)"/>
    <tableColumn id="9" xr3:uid="{00000000-0010-0000-2900-000009000000}" name="MOE"/>
    <tableColumn id="10" xr3:uid="{00000000-0010-0000-2900-00000A000000}" name="Confidence Interval"/>
  </tableColumns>
  <tableStyleInfo name="non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A000000}" name="table_table_43" displayName="table_table_43" ref="A2:J98" totalsRowShown="0">
  <autoFilter ref="A2:J98" xr:uid="{00000000-0009-0000-0100-00002D000000}"/>
  <tableColumns count="10">
    <tableColumn id="1" xr3:uid="{00000000-0010-0000-2A00-000001000000}" name="demo_income"/>
    <tableColumn id="2" xr3:uid="{00000000-0010-0000-2A00-000002000000}" name="rights_learning"/>
    <tableColumn id="3" xr3:uid="{00000000-0010-0000-2A00-000003000000}" name="Count (N)"/>
    <tableColumn id="4" xr3:uid="{00000000-0010-0000-2A00-000004000000}" name="Total Respondents (N)"/>
    <tableColumn id="5" xr3:uid="{00000000-0010-0000-2A00-000005000000}" name="Percent"/>
    <tableColumn id="6" xr3:uid="{00000000-0010-0000-2A00-000006000000}" name="Count (weighted)"/>
    <tableColumn id="7" xr3:uid="{00000000-0010-0000-2A00-000007000000}" name="Total Respondents (weighted)"/>
    <tableColumn id="8" xr3:uid="{00000000-0010-0000-2A00-000008000000}" name="Percent (weighted)"/>
    <tableColumn id="9" xr3:uid="{00000000-0010-0000-2A00-000009000000}" name="MOE"/>
    <tableColumn id="10" xr3:uid="{00000000-0010-0000-2A00-00000A000000}" name="Confidence Interval"/>
  </tableColumns>
  <tableStyleInfo name="non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B000000}" name="table_table_44" displayName="table_table_44" ref="A2:I11" totalsRowShown="0">
  <autoFilter ref="A2:I11" xr:uid="{00000000-0009-0000-0100-00002E000000}"/>
  <tableColumns count="9">
    <tableColumn id="1" xr3:uid="{00000000-0010-0000-2B00-000001000000}" name="disruptions_combine"/>
    <tableColumn id="2" xr3:uid="{00000000-0010-0000-2B00-000002000000}" name="Count (N)"/>
    <tableColumn id="3" xr3:uid="{00000000-0010-0000-2B00-000003000000}" name="Total Respondents (N)"/>
    <tableColumn id="4" xr3:uid="{00000000-0010-0000-2B00-000004000000}" name="Percent"/>
    <tableColumn id="5" xr3:uid="{00000000-0010-0000-2B00-000005000000}" name="Count (weighted)"/>
    <tableColumn id="6" xr3:uid="{00000000-0010-0000-2B00-000006000000}" name="Total Respondents (weighted)"/>
    <tableColumn id="7" xr3:uid="{00000000-0010-0000-2B00-000007000000}" name="Percent (weighted)"/>
    <tableColumn id="8" xr3:uid="{00000000-0010-0000-2B00-000008000000}" name="MOE"/>
    <tableColumn id="9" xr3:uid="{00000000-0010-0000-2B00-000009000000}" name="Confidence Interval"/>
  </tableColumns>
  <tableStyleInfo name="non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C000000}" name="table_table_45" displayName="table_table_45" ref="A2:I11" totalsRowShown="0">
  <autoFilter ref="A2:I11" xr:uid="{00000000-0009-0000-0100-00002F000000}"/>
  <tableColumns count="9">
    <tableColumn id="1" xr3:uid="{00000000-0010-0000-2C00-000001000000}" name="disruptions_recent"/>
    <tableColumn id="2" xr3:uid="{00000000-0010-0000-2C00-000002000000}" name="Count (N)"/>
    <tableColumn id="3" xr3:uid="{00000000-0010-0000-2C00-000003000000}" name="Total Respondents (N)"/>
    <tableColumn id="4" xr3:uid="{00000000-0010-0000-2C00-000004000000}" name="Percent"/>
    <tableColumn id="5" xr3:uid="{00000000-0010-0000-2C00-000005000000}" name="Count (weighted)"/>
    <tableColumn id="6" xr3:uid="{00000000-0010-0000-2C00-000006000000}" name="Total Respondents (weighted)"/>
    <tableColumn id="7" xr3:uid="{00000000-0010-0000-2C00-000007000000}" name="Percent (weighted)"/>
    <tableColumn id="8" xr3:uid="{00000000-0010-0000-2C00-000008000000}" name="MOE"/>
    <tableColumn id="9" xr3:uid="{00000000-0010-0000-2C00-000009000000}" name="Confidence Interval"/>
  </tableColumns>
  <tableStyleInfo name="non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D000000}" name="table_table_46" displayName="table_table_46" ref="A2:I13" totalsRowShown="0">
  <autoFilter ref="A2:I13" xr:uid="{00000000-0009-0000-0100-000030000000}"/>
  <tableColumns count="9">
    <tableColumn id="1" xr3:uid="{00000000-0010-0000-2D00-000001000000}" name="disruptions_inform"/>
    <tableColumn id="2" xr3:uid="{00000000-0010-0000-2D00-000002000000}" name="Count (N)"/>
    <tableColumn id="3" xr3:uid="{00000000-0010-0000-2D00-000003000000}" name="Total Respondents (N)"/>
    <tableColumn id="4" xr3:uid="{00000000-0010-0000-2D00-000004000000}" name="Percent"/>
    <tableColumn id="5" xr3:uid="{00000000-0010-0000-2D00-000005000000}" name="Count (weighted)"/>
    <tableColumn id="6" xr3:uid="{00000000-0010-0000-2D00-000006000000}" name="Total Respondents (weighted)"/>
    <tableColumn id="7" xr3:uid="{00000000-0010-0000-2D00-000007000000}" name="Percent (weighted)"/>
    <tableColumn id="8" xr3:uid="{00000000-0010-0000-2D00-000008000000}" name="MOE"/>
    <tableColumn id="9" xr3:uid="{00000000-0010-0000-2D00-000009000000}" name="Confidence Interval"/>
  </tableColumns>
  <tableStyleInfo name="none"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E000000}" name="table_table_47" displayName="table_table_47" ref="A2:J58" totalsRowShown="0">
  <autoFilter ref="A2:J58" xr:uid="{00000000-0009-0000-0100-000031000000}"/>
  <tableColumns count="10">
    <tableColumn id="1" xr3:uid="{00000000-0010-0000-2E00-000001000000}" name="disruptions_inform_"/>
    <tableColumn id="2" xr3:uid="{00000000-0010-0000-2E00-000002000000}" name="disruptions_outcome"/>
    <tableColumn id="3" xr3:uid="{00000000-0010-0000-2E00-000003000000}" name="Count (N)"/>
    <tableColumn id="4" xr3:uid="{00000000-0010-0000-2E00-000004000000}" name="Total Respondents (N)"/>
    <tableColumn id="5" xr3:uid="{00000000-0010-0000-2E00-000005000000}" name="Percent"/>
    <tableColumn id="6" xr3:uid="{00000000-0010-0000-2E00-000006000000}" name="Count (weighted)"/>
    <tableColumn id="7" xr3:uid="{00000000-0010-0000-2E00-000007000000}" name="Total Respondents (weighted)"/>
    <tableColumn id="8" xr3:uid="{00000000-0010-0000-2E00-000008000000}" name="Percent (weighted)"/>
    <tableColumn id="9" xr3:uid="{00000000-0010-0000-2E00-000009000000}" name="MOE"/>
    <tableColumn id="10" xr3:uid="{00000000-0010-0000-2E00-00000A000000}" name="Confidence Interval"/>
  </tableColumns>
  <tableStyleInfo name="none"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F000000}" name="table_table_48" displayName="table_table_48" ref="A2:H6" totalsRowShown="0">
  <autoFilter ref="A2:H6" xr:uid="{00000000-0009-0000-0100-000032000000}"/>
  <tableColumns count="8">
    <tableColumn id="1" xr3:uid="{00000000-0010-0000-2F00-000001000000}" name="disruptions_rights"/>
    <tableColumn id="2" xr3:uid="{00000000-0010-0000-2F00-000002000000}" name="Count (N)"/>
    <tableColumn id="3" xr3:uid="{00000000-0010-0000-2F00-000003000000}" name="Percent"/>
    <tableColumn id="4" xr3:uid="{00000000-0010-0000-2F00-000004000000}" name="Count (weighted)"/>
    <tableColumn id="5" xr3:uid="{00000000-0010-0000-2F00-000005000000}" name="Percent (weighted)"/>
    <tableColumn id="6" xr3:uid="{00000000-0010-0000-2F00-000006000000}" name="Total (N)"/>
    <tableColumn id="7" xr3:uid="{00000000-0010-0000-2F00-000007000000}" name="MOE"/>
    <tableColumn id="8" xr3:uid="{00000000-0010-0000-2F00-000008000000}" name="Confidence Interval"/>
  </tableColumns>
  <tableStyleInfo name="none"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0000000}" name="table_table_49" displayName="table_table_49" ref="A2:H6" totalsRowShown="0">
  <autoFilter ref="A2:H6" xr:uid="{00000000-0009-0000-0100-000033000000}"/>
  <tableColumns count="8">
    <tableColumn id="1" xr3:uid="{00000000-0010-0000-3000-000001000000}" name="disruptions_cause"/>
    <tableColumn id="2" xr3:uid="{00000000-0010-0000-3000-000002000000}" name="Count (N)"/>
    <tableColumn id="3" xr3:uid="{00000000-0010-0000-3000-000003000000}" name="Percent"/>
    <tableColumn id="4" xr3:uid="{00000000-0010-0000-3000-000004000000}" name="Count (weighted)"/>
    <tableColumn id="5" xr3:uid="{00000000-0010-0000-3000-000005000000}" name="Percent (weighted)"/>
    <tableColumn id="6" xr3:uid="{00000000-0010-0000-3000-000006000000}" name="Total (N)"/>
    <tableColumn id="7" xr3:uid="{00000000-0010-0000-3000-000007000000}" name="MOE"/>
    <tableColumn id="8" xr3:uid="{00000000-0010-0000-3000-000008000000}" name="Confidence Interval"/>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table_5" displayName="table_table_5" ref="A2:I32" totalsRowShown="0">
  <autoFilter ref="A2:I32" xr:uid="{00000000-0009-0000-0100-000007000000}"/>
  <tableColumns count="9">
    <tableColumn id="1" xr3:uid="{00000000-0010-0000-0400-000001000000}" name="Question Block"/>
    <tableColumn id="2" xr3:uid="{00000000-0010-0000-0400-000002000000}" name="Response"/>
    <tableColumn id="3" xr3:uid="{00000000-0010-0000-0400-000003000000}" name="Count (N)"/>
    <tableColumn id="4" xr3:uid="{00000000-0010-0000-0400-000004000000}" name="Percent"/>
    <tableColumn id="5" xr3:uid="{00000000-0010-0000-0400-000005000000}" name="Count (weighted)"/>
    <tableColumn id="6" xr3:uid="{00000000-0010-0000-0400-000006000000}" name="Percent (weighted)"/>
    <tableColumn id="7" xr3:uid="{00000000-0010-0000-0400-000007000000}" name="Total (N)"/>
    <tableColumn id="8" xr3:uid="{00000000-0010-0000-0400-000008000000}" name="MOE"/>
    <tableColumn id="9" xr3:uid="{00000000-0010-0000-0400-000009000000}" name="Confidence Interval"/>
  </tableColumns>
  <tableStyleInfo name="none"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1000000}" name="table_table_50" displayName="table_table_50" ref="A2:H8" totalsRowShown="0">
  <autoFilter ref="A2:H8" xr:uid="{00000000-0009-0000-0100-000034000000}"/>
  <tableColumns count="8">
    <tableColumn id="1" xr3:uid="{00000000-0010-0000-3100-000001000000}" name="disruptions_satcomms"/>
    <tableColumn id="2" xr3:uid="{00000000-0010-0000-3100-000002000000}" name="Count (N)"/>
    <tableColumn id="3" xr3:uid="{00000000-0010-0000-3100-000003000000}" name="Percent"/>
    <tableColumn id="4" xr3:uid="{00000000-0010-0000-3100-000004000000}" name="Count (weighted)"/>
    <tableColumn id="5" xr3:uid="{00000000-0010-0000-3100-000005000000}" name="Percent (weighted)"/>
    <tableColumn id="6" xr3:uid="{00000000-0010-0000-3100-000006000000}" name="Total (N)"/>
    <tableColumn id="7" xr3:uid="{00000000-0010-0000-3100-000007000000}" name="MOE"/>
    <tableColumn id="8" xr3:uid="{00000000-0010-0000-3100-000008000000}" name="Confidence Interval"/>
  </tableColumns>
  <tableStyleInfo name="none"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2000000}" name="table_table_51" displayName="table_table_51" ref="A2:H8" totalsRowShown="0">
  <autoFilter ref="A2:H8" xr:uid="{00000000-0009-0000-0100-000035000000}"/>
  <tableColumns count="8">
    <tableColumn id="1" xr3:uid="{00000000-0010-0000-3200-000001000000}" name="disruptions_outcome"/>
    <tableColumn id="2" xr3:uid="{00000000-0010-0000-3200-000002000000}" name="Count (N)"/>
    <tableColumn id="3" xr3:uid="{00000000-0010-0000-3200-000003000000}" name="Percent"/>
    <tableColumn id="4" xr3:uid="{00000000-0010-0000-3200-000004000000}" name="Count (weighted)"/>
    <tableColumn id="5" xr3:uid="{00000000-0010-0000-3200-000005000000}" name="Percent (weighted)"/>
    <tableColumn id="6" xr3:uid="{00000000-0010-0000-3200-000006000000}" name="Total (N)"/>
    <tableColumn id="7" xr3:uid="{00000000-0010-0000-3200-000007000000}" name="MOE"/>
    <tableColumn id="8" xr3:uid="{00000000-0010-0000-3200-000008000000}" name="Confidence Interval"/>
  </tableColumns>
  <tableStyleInfo name="none"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3000000}" name="table_table_52" displayName="table_table_52" ref="A2:I16" totalsRowShown="0">
  <autoFilter ref="A2:I16" xr:uid="{00000000-0009-0000-0100-000036000000}"/>
  <tableColumns count="9">
    <tableColumn id="1" xr3:uid="{00000000-0010-0000-3300-000001000000}" name="disruptions_compo"/>
    <tableColumn id="2" xr3:uid="{00000000-0010-0000-3300-000002000000}" name="Count (N)"/>
    <tableColumn id="3" xr3:uid="{00000000-0010-0000-3300-000003000000}" name="Total Respondents (N)"/>
    <tableColumn id="4" xr3:uid="{00000000-0010-0000-3300-000004000000}" name="Percent"/>
    <tableColumn id="5" xr3:uid="{00000000-0010-0000-3300-000005000000}" name="Count (weighted)"/>
    <tableColumn id="6" xr3:uid="{00000000-0010-0000-3300-000006000000}" name="Total Respondents (weighted)"/>
    <tableColumn id="7" xr3:uid="{00000000-0010-0000-3300-000007000000}" name="Percent (weighted)"/>
    <tableColumn id="8" xr3:uid="{00000000-0010-0000-3300-000008000000}" name="MOE"/>
    <tableColumn id="9" xr3:uid="{00000000-0010-0000-3300-000009000000}" name="Confidence Interval"/>
  </tableColumns>
  <tableStyleInfo name="none"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4000000}" name="table_table_53" displayName="table_table_53" ref="A2:J32" totalsRowShown="0">
  <autoFilter ref="A2:J32" xr:uid="{00000000-0009-0000-0100-000037000000}"/>
  <tableColumns count="10">
    <tableColumn id="1" xr3:uid="{00000000-0010-0000-3400-000001000000}" name="disruptions_complain"/>
    <tableColumn id="2" xr3:uid="{00000000-0010-0000-3400-000002000000}" name="disruptions_compo"/>
    <tableColumn id="3" xr3:uid="{00000000-0010-0000-3400-000003000000}" name="Count (N)"/>
    <tableColumn id="4" xr3:uid="{00000000-0010-0000-3400-000004000000}" name="Total Respondents (N)"/>
    <tableColumn id="5" xr3:uid="{00000000-0010-0000-3400-000005000000}" name="Percent"/>
    <tableColumn id="6" xr3:uid="{00000000-0010-0000-3400-000006000000}" name="Count (weighted)"/>
    <tableColumn id="7" xr3:uid="{00000000-0010-0000-3400-000007000000}" name="Total Respondents (weighted)"/>
    <tableColumn id="8" xr3:uid="{00000000-0010-0000-3400-000008000000}" name="Percent (weighted)"/>
    <tableColumn id="9" xr3:uid="{00000000-0010-0000-3400-000009000000}" name="MOE"/>
    <tableColumn id="10" xr3:uid="{00000000-0010-0000-3400-00000A000000}" name="Confidence Interval"/>
  </tableColumns>
  <tableStyleInfo name="none"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5000000}" name="table_table_54" displayName="table_table_54" ref="A2:J30" totalsRowShown="0">
  <autoFilter ref="A2:J30" xr:uid="{00000000-0009-0000-0100-000038000000}"/>
  <tableColumns count="10">
    <tableColumn id="1" xr3:uid="{00000000-0010-0000-3500-000001000000}" name="disruptions_inform_"/>
    <tableColumn id="2" xr3:uid="{00000000-0010-0000-3500-000002000000}" name="disruptions_complain"/>
    <tableColumn id="3" xr3:uid="{00000000-0010-0000-3500-000003000000}" name="Count (N)"/>
    <tableColumn id="4" xr3:uid="{00000000-0010-0000-3500-000004000000}" name="Total Respondents (N)"/>
    <tableColumn id="5" xr3:uid="{00000000-0010-0000-3500-000005000000}" name="Percent"/>
    <tableColumn id="6" xr3:uid="{00000000-0010-0000-3500-000006000000}" name="Count (weighted)"/>
    <tableColumn id="7" xr3:uid="{00000000-0010-0000-3500-000007000000}" name="Total Respondents (weighted)"/>
    <tableColumn id="8" xr3:uid="{00000000-0010-0000-3500-000008000000}" name="Percent (weighted)"/>
    <tableColumn id="9" xr3:uid="{00000000-0010-0000-3500-000009000000}" name="MOE"/>
    <tableColumn id="10" xr3:uid="{00000000-0010-0000-3500-00000A000000}" name="Confidence Interval"/>
  </tableColumns>
  <tableStyleInfo name="none"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6000000}" name="table_table_55" displayName="table_table_55" ref="A2:H5" totalsRowShown="0">
  <autoFilter ref="A2:H5" xr:uid="{00000000-0009-0000-0100-000039000000}"/>
  <tableColumns count="8">
    <tableColumn id="1" xr3:uid="{00000000-0010-0000-3600-000001000000}" name="disruptions_complain"/>
    <tableColumn id="2" xr3:uid="{00000000-0010-0000-3600-000002000000}" name="Count (N)"/>
    <tableColumn id="3" xr3:uid="{00000000-0010-0000-3600-000003000000}" name="Percent"/>
    <tableColumn id="4" xr3:uid="{00000000-0010-0000-3600-000004000000}" name="Count (weighted)"/>
    <tableColumn id="5" xr3:uid="{00000000-0010-0000-3600-000005000000}" name="Percent (weighted)"/>
    <tableColumn id="6" xr3:uid="{00000000-0010-0000-3600-000006000000}" name="Total (N)"/>
    <tableColumn id="7" xr3:uid="{00000000-0010-0000-3600-000007000000}" name="MOE"/>
    <tableColumn id="8" xr3:uid="{00000000-0010-0000-3600-000008000000}" name="Confidence Interval"/>
  </tableColumns>
  <tableStyleInfo name="none"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7000000}" name="table_table_56" displayName="table_table_56" ref="A2:I18" totalsRowShown="0">
  <autoFilter ref="A2:I18" xr:uid="{00000000-0009-0000-0100-00003A000000}"/>
  <tableColumns count="9">
    <tableColumn id="1" xr3:uid="{00000000-0010-0000-3700-000001000000}" name="merge_complaint_issue_"/>
    <tableColumn id="2" xr3:uid="{00000000-0010-0000-3700-000002000000}" name="Count (N)"/>
    <tableColumn id="3" xr3:uid="{00000000-0010-0000-3700-000003000000}" name="Total Respondents (N)"/>
    <tableColumn id="4" xr3:uid="{00000000-0010-0000-3700-000004000000}" name="Percent"/>
    <tableColumn id="5" xr3:uid="{00000000-0010-0000-3700-000005000000}" name="Count (weighted)"/>
    <tableColumn id="6" xr3:uid="{00000000-0010-0000-3700-000006000000}" name="Total Respondents (weighted)"/>
    <tableColumn id="7" xr3:uid="{00000000-0010-0000-3700-000007000000}" name="Percent (weighted)"/>
    <tableColumn id="8" xr3:uid="{00000000-0010-0000-3700-000008000000}" name="MOE"/>
    <tableColumn id="9" xr3:uid="{00000000-0010-0000-3700-000009000000}" name="Confidence Interval"/>
  </tableColumns>
  <tableStyleInfo name="none"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8000000}" name="table_table_57" displayName="table_table_57" ref="A2:I18" totalsRowShown="0">
  <autoFilter ref="A2:I18" xr:uid="{00000000-0009-0000-0100-00003B000000}"/>
  <tableColumns count="9">
    <tableColumn id="1" xr3:uid="{00000000-0010-0000-3800-000001000000}" name="demo_age"/>
    <tableColumn id="2" xr3:uid="{00000000-0010-0000-3800-000002000000}" name="complaint_all"/>
    <tableColumn id="3" xr3:uid="{00000000-0010-0000-3800-000003000000}" name="Count (N)"/>
    <tableColumn id="4" xr3:uid="{00000000-0010-0000-3800-000004000000}" name="Percent"/>
    <tableColumn id="5" xr3:uid="{00000000-0010-0000-3800-000005000000}" name="Count (weighted)"/>
    <tableColumn id="6" xr3:uid="{00000000-0010-0000-3800-000006000000}" name="Percent (weighted)"/>
    <tableColumn id="7" xr3:uid="{00000000-0010-0000-3800-000007000000}" name="Total (N)"/>
    <tableColumn id="8" xr3:uid="{00000000-0010-0000-3800-000008000000}" name="MOE"/>
    <tableColumn id="9" xr3:uid="{00000000-0010-0000-3800-000009000000}" name="Confidence Interval"/>
  </tableColumns>
  <tableStyleInfo name="none"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9000000}" name="table_table_58" displayName="table_table_58" ref="A2:I8" totalsRowShown="0">
  <autoFilter ref="A2:I8" xr:uid="{00000000-0009-0000-0100-00003C000000}"/>
  <tableColumns count="9">
    <tableColumn id="1" xr3:uid="{00000000-0010-0000-3900-000001000000}" name="demo_language"/>
    <tableColumn id="2" xr3:uid="{00000000-0010-0000-3900-000002000000}" name="complaint_all"/>
    <tableColumn id="3" xr3:uid="{00000000-0010-0000-3900-000003000000}" name="Count (N)"/>
    <tableColumn id="4" xr3:uid="{00000000-0010-0000-3900-000004000000}" name="Percent"/>
    <tableColumn id="5" xr3:uid="{00000000-0010-0000-3900-000005000000}" name="Count (weighted)"/>
    <tableColumn id="6" xr3:uid="{00000000-0010-0000-3900-000006000000}" name="Percent (weighted)"/>
    <tableColumn id="7" xr3:uid="{00000000-0010-0000-3900-000007000000}" name="Total (N)"/>
    <tableColumn id="8" xr3:uid="{00000000-0010-0000-3900-000008000000}" name="MOE"/>
    <tableColumn id="9" xr3:uid="{00000000-0010-0000-3900-000009000000}" name="Confidence Interval"/>
  </tableColumns>
  <tableStyleInfo name="none"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A000000}" name="table_table_59" displayName="table_table_59" ref="A2:I13" totalsRowShown="0">
  <autoFilter ref="A2:I13" xr:uid="{00000000-0009-0000-0100-00003D000000}"/>
  <tableColumns count="9">
    <tableColumn id="1" xr3:uid="{00000000-0010-0000-3A00-000001000000}" name="flight_freq"/>
    <tableColumn id="2" xr3:uid="{00000000-0010-0000-3A00-000002000000}" name="complaint_all"/>
    <tableColumn id="3" xr3:uid="{00000000-0010-0000-3A00-000003000000}" name="Count (N)"/>
    <tableColumn id="4" xr3:uid="{00000000-0010-0000-3A00-000004000000}" name="Percent"/>
    <tableColumn id="5" xr3:uid="{00000000-0010-0000-3A00-000005000000}" name="Count (weighted)"/>
    <tableColumn id="6" xr3:uid="{00000000-0010-0000-3A00-000006000000}" name="Percent (weighted)"/>
    <tableColumn id="7" xr3:uid="{00000000-0010-0000-3A00-000007000000}" name="Total (N)"/>
    <tableColumn id="8" xr3:uid="{00000000-0010-0000-3A00-000008000000}" name="MOE"/>
    <tableColumn id="9" xr3:uid="{00000000-0010-0000-3A00-000009000000}" name="Confidence Interval"/>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table_6" displayName="table_table_6" ref="A2:I15" totalsRowShown="0">
  <autoFilter ref="A2:I15" xr:uid="{00000000-0009-0000-0100-000008000000}"/>
  <tableColumns count="9">
    <tableColumn id="1" xr3:uid="{00000000-0010-0000-0500-000001000000}" name="Q4"/>
    <tableColumn id="2" xr3:uid="{00000000-0010-0000-0500-000002000000}" name="Count (N)"/>
    <tableColumn id="3" xr3:uid="{00000000-0010-0000-0500-000003000000}" name="Total Respondents (N)"/>
    <tableColumn id="4" xr3:uid="{00000000-0010-0000-0500-000004000000}" name="Percent"/>
    <tableColumn id="5" xr3:uid="{00000000-0010-0000-0500-000005000000}" name="Count (weighted)"/>
    <tableColumn id="6" xr3:uid="{00000000-0010-0000-0500-000006000000}" name="Total Respondents (weighted)"/>
    <tableColumn id="7" xr3:uid="{00000000-0010-0000-0500-000007000000}" name="Percent (weighted)"/>
    <tableColumn id="8" xr3:uid="{00000000-0010-0000-0500-000008000000}" name="MOE"/>
    <tableColumn id="9" xr3:uid="{00000000-0010-0000-0500-000009000000}" name="Confidence Interval"/>
  </tableColumns>
  <tableStyleInfo name="none"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B000000}" name="table_table_60" displayName="table_table_60" ref="A2:H10" totalsRowShown="0">
  <autoFilter ref="A2:H10" xr:uid="{00000000-0009-0000-0100-00003E000000}"/>
  <tableColumns count="8">
    <tableColumn id="1" xr3:uid="{00000000-0010-0000-3B00-000001000000}" name="merge_lodge"/>
    <tableColumn id="2" xr3:uid="{00000000-0010-0000-3B00-000002000000}" name="Count (N)"/>
    <tableColumn id="3" xr3:uid="{00000000-0010-0000-3B00-000003000000}" name="Percent"/>
    <tableColumn id="4" xr3:uid="{00000000-0010-0000-3B00-000004000000}" name="Count (weighted)"/>
    <tableColumn id="5" xr3:uid="{00000000-0010-0000-3B00-000005000000}" name="Percent (weighted)"/>
    <tableColumn id="6" xr3:uid="{00000000-0010-0000-3B00-000006000000}" name="Total (N)"/>
    <tableColumn id="7" xr3:uid="{00000000-0010-0000-3B00-000007000000}" name="MOE"/>
    <tableColumn id="8" xr3:uid="{00000000-0010-0000-3B00-000008000000}" name="Confidence Interval"/>
  </tableColumns>
  <tableStyleInfo name="none"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C000000}" name="table_table_61" displayName="table_table_61" ref="A2:H10" totalsRowShown="0">
  <autoFilter ref="A2:H10" xr:uid="{00000000-0009-0000-0100-00003F000000}"/>
  <tableColumns count="8">
    <tableColumn id="1" xr3:uid="{00000000-0010-0000-3C00-000001000000}" name="merge_channel"/>
    <tableColumn id="2" xr3:uid="{00000000-0010-0000-3C00-000002000000}" name="Count (N)"/>
    <tableColumn id="3" xr3:uid="{00000000-0010-0000-3C00-000003000000}" name="Percent"/>
    <tableColumn id="4" xr3:uid="{00000000-0010-0000-3C00-000004000000}" name="Count (weighted)"/>
    <tableColumn id="5" xr3:uid="{00000000-0010-0000-3C00-000005000000}" name="Percent (weighted)"/>
    <tableColumn id="6" xr3:uid="{00000000-0010-0000-3C00-000006000000}" name="Total (N)"/>
    <tableColumn id="7" xr3:uid="{00000000-0010-0000-3C00-000007000000}" name="MOE"/>
    <tableColumn id="8" xr3:uid="{00000000-0010-0000-3C00-000008000000}" name="Confidence Interval"/>
  </tableColumns>
  <tableStyleInfo name="none"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D000000}" name="table_table_62" displayName="table_table_62" ref="A2:H12" totalsRowShown="0">
  <autoFilter ref="A2:H12" xr:uid="{00000000-0009-0000-0100-000040000000}"/>
  <tableColumns count="8">
    <tableColumn id="1" xr3:uid="{00000000-0010-0000-3D00-000001000000}" name="merge_knowledge"/>
    <tableColumn id="2" xr3:uid="{00000000-0010-0000-3D00-000002000000}" name="Count (N)"/>
    <tableColumn id="3" xr3:uid="{00000000-0010-0000-3D00-000003000000}" name="Percent"/>
    <tableColumn id="4" xr3:uid="{00000000-0010-0000-3D00-000004000000}" name="Count (weighted)"/>
    <tableColumn id="5" xr3:uid="{00000000-0010-0000-3D00-000005000000}" name="Percent (weighted)"/>
    <tableColumn id="6" xr3:uid="{00000000-0010-0000-3D00-000006000000}" name="Total (N)"/>
    <tableColumn id="7" xr3:uid="{00000000-0010-0000-3D00-000007000000}" name="MOE"/>
    <tableColumn id="8" xr3:uid="{00000000-0010-0000-3D00-000008000000}" name="Confidence Interval"/>
  </tableColumns>
  <tableStyleInfo name="none"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E000000}" name="table_table_63" displayName="table_table_63" ref="A2:H9" totalsRowShown="0">
  <autoFilter ref="A2:H9" xr:uid="{00000000-0009-0000-0100-000041000000}"/>
  <tableColumns count="8">
    <tableColumn id="1" xr3:uid="{00000000-0010-0000-3E00-000001000000}" name="merge_response"/>
    <tableColumn id="2" xr3:uid="{00000000-0010-0000-3E00-000002000000}" name="Count (N)"/>
    <tableColumn id="3" xr3:uid="{00000000-0010-0000-3E00-000003000000}" name="Percent"/>
    <tableColumn id="4" xr3:uid="{00000000-0010-0000-3E00-000004000000}" name="Count (weighted)"/>
    <tableColumn id="5" xr3:uid="{00000000-0010-0000-3E00-000005000000}" name="Percent (weighted)"/>
    <tableColumn id="6" xr3:uid="{00000000-0010-0000-3E00-000006000000}" name="Total (N)"/>
    <tableColumn id="7" xr3:uid="{00000000-0010-0000-3E00-000007000000}" name="MOE"/>
    <tableColumn id="8" xr3:uid="{00000000-0010-0000-3E00-000008000000}" name="Confidence Interval"/>
  </tableColumns>
  <tableStyleInfo name="none"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3F000000}" name="table_table_64" displayName="table_table_64" ref="A2:H9" totalsRowShown="0">
  <autoFilter ref="A2:H9" xr:uid="{00000000-0009-0000-0100-000042000000}"/>
  <tableColumns count="8">
    <tableColumn id="1" xr3:uid="{00000000-0010-0000-3F00-000001000000}" name="merge_resolve"/>
    <tableColumn id="2" xr3:uid="{00000000-0010-0000-3F00-000002000000}" name="Count (N)"/>
    <tableColumn id="3" xr3:uid="{00000000-0010-0000-3F00-000003000000}" name="Percent"/>
    <tableColumn id="4" xr3:uid="{00000000-0010-0000-3F00-000004000000}" name="Count (weighted)"/>
    <tableColumn id="5" xr3:uid="{00000000-0010-0000-3F00-000005000000}" name="Percent (weighted)"/>
    <tableColumn id="6" xr3:uid="{00000000-0010-0000-3F00-000006000000}" name="Total (N)"/>
    <tableColumn id="7" xr3:uid="{00000000-0010-0000-3F00-000007000000}" name="MOE"/>
    <tableColumn id="8" xr3:uid="{00000000-0010-0000-3F00-000008000000}" name="Confidence Interval"/>
  </tableColumns>
  <tableStyleInfo name="none"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0000000}" name="table_table_65" displayName="table_table_65" ref="A2:I9" totalsRowShown="0">
  <autoFilter ref="A2:I9" xr:uid="{00000000-0009-0000-0100-000043000000}"/>
  <tableColumns count="9">
    <tableColumn id="1" xr3:uid="{00000000-0010-0000-4000-000001000000}" name="merge_escalation"/>
    <tableColumn id="2" xr3:uid="{00000000-0010-0000-4000-000002000000}" name="Count (N)"/>
    <tableColumn id="3" xr3:uid="{00000000-0010-0000-4000-000003000000}" name="Total Respondents (N)"/>
    <tableColumn id="4" xr3:uid="{00000000-0010-0000-4000-000004000000}" name="Percent"/>
    <tableColumn id="5" xr3:uid="{00000000-0010-0000-4000-000005000000}" name="Count (weighted)"/>
    <tableColumn id="6" xr3:uid="{00000000-0010-0000-4000-000006000000}" name="Total Respondents (weighted)"/>
    <tableColumn id="7" xr3:uid="{00000000-0010-0000-4000-000007000000}" name="Percent (weighted)"/>
    <tableColumn id="8" xr3:uid="{00000000-0010-0000-4000-000008000000}" name="MOE"/>
    <tableColumn id="9" xr3:uid="{00000000-0010-0000-4000-000009000000}" name="Confidence Interval"/>
  </tableColumns>
  <tableStyleInfo name="none"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1000000}" name="table_table_66" displayName="table_table_66" ref="A2:I23" totalsRowShown="0">
  <autoFilter ref="A2:I23" xr:uid="{00000000-0009-0000-0100-000044000000}"/>
  <tableColumns count="9">
    <tableColumn id="1" xr3:uid="{00000000-0010-0000-4100-000001000000}" name="Question Block"/>
    <tableColumn id="2" xr3:uid="{00000000-0010-0000-4100-000002000000}" name="Response"/>
    <tableColumn id="3" xr3:uid="{00000000-0010-0000-4100-000003000000}" name="Count (N)"/>
    <tableColumn id="4" xr3:uid="{00000000-0010-0000-4100-000004000000}" name="Percent"/>
    <tableColumn id="5" xr3:uid="{00000000-0010-0000-4100-000005000000}" name="Count (weighted)"/>
    <tableColumn id="6" xr3:uid="{00000000-0010-0000-4100-000006000000}" name="Percent (weighted)"/>
    <tableColumn id="7" xr3:uid="{00000000-0010-0000-4100-000007000000}" name="Total (N)"/>
    <tableColumn id="8" xr3:uid="{00000000-0010-0000-4100-000008000000}" name="MOE"/>
    <tableColumn id="9" xr3:uid="{00000000-0010-0000-4100-000009000000}" name="Confidence Interval"/>
  </tableColumns>
  <tableStyleInfo name="none"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2000000}" name="table_table_67" displayName="table_table_67" ref="A2:I21" totalsRowShown="0">
  <autoFilter ref="A2:I21" xr:uid="{00000000-0009-0000-0100-000045000000}"/>
  <tableColumns count="9">
    <tableColumn id="1" xr3:uid="{00000000-0010-0000-4200-000001000000}" name="merge_response"/>
    <tableColumn id="2" xr3:uid="{00000000-0010-0000-4200-000002000000}" name="merge_satisfy_7"/>
    <tableColumn id="3" xr3:uid="{00000000-0010-0000-4200-000003000000}" name="Count (N)"/>
    <tableColumn id="4" xr3:uid="{00000000-0010-0000-4200-000004000000}" name="Percent"/>
    <tableColumn id="5" xr3:uid="{00000000-0010-0000-4200-000005000000}" name="Count (weighted)"/>
    <tableColumn id="6" xr3:uid="{00000000-0010-0000-4200-000006000000}" name="Percent (weighted)"/>
    <tableColumn id="7" xr3:uid="{00000000-0010-0000-4200-000007000000}" name="Total (N)"/>
    <tableColumn id="8" xr3:uid="{00000000-0010-0000-4200-000008000000}" name="MOE"/>
    <tableColumn id="9" xr3:uid="{00000000-0010-0000-4200-000009000000}" name="Confidence Interval"/>
  </tableColumns>
  <tableStyleInfo name="none"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3000000}" name="table_table_68" displayName="table_table_68" ref="A2:H5" totalsRowShown="0">
  <autoFilter ref="A2:H5" xr:uid="{00000000-0009-0000-0100-000046000000}"/>
  <tableColumns count="8">
    <tableColumn id="1" xr3:uid="{00000000-0010-0000-4300-000001000000}" name="intention_confirm"/>
    <tableColumn id="2" xr3:uid="{00000000-0010-0000-4300-000002000000}" name="Count (N)"/>
    <tableColumn id="3" xr3:uid="{00000000-0010-0000-4300-000003000000}" name="Percent"/>
    <tableColumn id="4" xr3:uid="{00000000-0010-0000-4300-000004000000}" name="Count (weighted)"/>
    <tableColumn id="5" xr3:uid="{00000000-0010-0000-4300-000005000000}" name="Percent (weighted)"/>
    <tableColumn id="6" xr3:uid="{00000000-0010-0000-4300-000006000000}" name="Total (N)"/>
    <tableColumn id="7" xr3:uid="{00000000-0010-0000-4300-000007000000}" name="MOE"/>
    <tableColumn id="8" xr3:uid="{00000000-0010-0000-4300-000008000000}" name="Confidence Interval"/>
  </tableColumns>
  <tableStyleInfo name="none"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4000000}" name="table_table_69" displayName="table_table_69" ref="A2:I17" totalsRowShown="0">
  <autoFilter ref="A2:I17" xr:uid="{00000000-0009-0000-0100-000047000000}"/>
  <tableColumns count="9">
    <tableColumn id="1" xr3:uid="{00000000-0010-0000-4400-000001000000}" name="intention_issue"/>
    <tableColumn id="2" xr3:uid="{00000000-0010-0000-4400-000002000000}" name="Count (N)"/>
    <tableColumn id="3" xr3:uid="{00000000-0010-0000-4400-000003000000}" name="Total Respondents (N)"/>
    <tableColumn id="4" xr3:uid="{00000000-0010-0000-4400-000004000000}" name="Percent"/>
    <tableColumn id="5" xr3:uid="{00000000-0010-0000-4400-000005000000}" name="Count (weighted)"/>
    <tableColumn id="6" xr3:uid="{00000000-0010-0000-4400-000006000000}" name="Total Respondents (weighted)"/>
    <tableColumn id="7" xr3:uid="{00000000-0010-0000-4400-000007000000}" name="Percent (weighted)"/>
    <tableColumn id="8" xr3:uid="{00000000-0010-0000-4400-000008000000}" name="MOE"/>
    <tableColumn id="9" xr3:uid="{00000000-0010-0000-4400-000009000000}" name="Confidence Interval"/>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table_7" displayName="table_table_7" ref="A2:H5" totalsRowShown="0">
  <autoFilter ref="A2:H5" xr:uid="{00000000-0009-0000-0100-000009000000}"/>
  <tableColumns count="8">
    <tableColumn id="1" xr3:uid="{00000000-0010-0000-0600-000001000000}" name="flight_type"/>
    <tableColumn id="2" xr3:uid="{00000000-0010-0000-0600-000002000000}" name="Count (N)"/>
    <tableColumn id="3" xr3:uid="{00000000-0010-0000-0600-000003000000}" name="Percent"/>
    <tableColumn id="4" xr3:uid="{00000000-0010-0000-0600-000004000000}" name="Count (weighted)"/>
    <tableColumn id="5" xr3:uid="{00000000-0010-0000-0600-000005000000}" name="Percent (weighted)"/>
    <tableColumn id="6" xr3:uid="{00000000-0010-0000-0600-000006000000}" name="Total (N)"/>
    <tableColumn id="7" xr3:uid="{00000000-0010-0000-0600-000007000000}" name="MOE"/>
    <tableColumn id="8" xr3:uid="{00000000-0010-0000-0600-000008000000}" name="Confidence Interval"/>
  </tableColumns>
  <tableStyleInfo name="none"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5000000}" name="table_table_70" displayName="table_table_70" ref="A2:I13" totalsRowShown="0">
  <autoFilter ref="A2:I13" xr:uid="{00000000-0009-0000-0100-000048000000}"/>
  <tableColumns count="9">
    <tableColumn id="1" xr3:uid="{00000000-0010-0000-4500-000001000000}" name="intention_barrier"/>
    <tableColumn id="2" xr3:uid="{00000000-0010-0000-4500-000002000000}" name="Count (N)"/>
    <tableColumn id="3" xr3:uid="{00000000-0010-0000-4500-000003000000}" name="Total Respondents (N)"/>
    <tableColumn id="4" xr3:uid="{00000000-0010-0000-4500-000004000000}" name="Percent"/>
    <tableColumn id="5" xr3:uid="{00000000-0010-0000-4500-000005000000}" name="Count (weighted)"/>
    <tableColumn id="6" xr3:uid="{00000000-0010-0000-4500-000006000000}" name="Total Respondents (weighted)"/>
    <tableColumn id="7" xr3:uid="{00000000-0010-0000-4500-000007000000}" name="Percent (weighted)"/>
    <tableColumn id="8" xr3:uid="{00000000-0010-0000-4500-000008000000}" name="MOE"/>
    <tableColumn id="9" xr3:uid="{00000000-0010-0000-4500-000009000000}" name="Confidence Interval"/>
  </tableColumns>
  <tableStyleInfo name="none"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6000000}" name="table_table_71" displayName="table_table_71" ref="A2:H5" totalsRowShown="0">
  <autoFilter ref="A2:H5" xr:uid="{00000000-0009-0000-0100-000049000000}"/>
  <tableColumns count="8">
    <tableColumn id="1" xr3:uid="{00000000-0010-0000-4600-000001000000}" name="demo_disability"/>
    <tableColumn id="2" xr3:uid="{00000000-0010-0000-4600-000002000000}" name="Count (N)"/>
    <tableColumn id="3" xr3:uid="{00000000-0010-0000-4600-000003000000}" name="Percent"/>
    <tableColumn id="4" xr3:uid="{00000000-0010-0000-4600-000004000000}" name="Count (weighted)"/>
    <tableColumn id="5" xr3:uid="{00000000-0010-0000-4600-000005000000}" name="Percent (weighted)"/>
    <tableColumn id="6" xr3:uid="{00000000-0010-0000-4600-000006000000}" name="Total (N)"/>
    <tableColumn id="7" xr3:uid="{00000000-0010-0000-4600-000007000000}" name="MOE"/>
    <tableColumn id="8" xr3:uid="{00000000-0010-0000-4600-000008000000}" name="Confidence Interval"/>
  </tableColumns>
  <tableStyleInfo name="none"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7000000}" name="table_table_72" displayName="table_table_72" ref="A2:H7" totalsRowShown="0">
  <autoFilter ref="A2:H7" xr:uid="{00000000-0009-0000-0100-00004A000000}"/>
  <tableColumns count="8">
    <tableColumn id="1" xr3:uid="{00000000-0010-0000-4700-000001000000}" name="disability_airport"/>
    <tableColumn id="2" xr3:uid="{00000000-0010-0000-4700-000002000000}" name="Count (N)"/>
    <tableColumn id="3" xr3:uid="{00000000-0010-0000-4700-000003000000}" name="Percent"/>
    <tableColumn id="4" xr3:uid="{00000000-0010-0000-4700-000004000000}" name="Count (weighted)"/>
    <tableColumn id="5" xr3:uid="{00000000-0010-0000-4700-000005000000}" name="Percent (weighted)"/>
    <tableColumn id="6" xr3:uid="{00000000-0010-0000-4700-000006000000}" name="Total (N)"/>
    <tableColumn id="7" xr3:uid="{00000000-0010-0000-4700-000007000000}" name="MOE"/>
    <tableColumn id="8" xr3:uid="{00000000-0010-0000-4700-000008000000}" name="Confidence Interval"/>
  </tableColumns>
  <tableStyleInfo name="none"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48000000}" name="table_table_73" displayName="table_table_73" ref="A2:H6" totalsRowShown="0">
  <autoFilter ref="A2:H6" xr:uid="{00000000-0009-0000-0100-00004B000000}"/>
  <tableColumns count="8">
    <tableColumn id="1" xr3:uid="{00000000-0010-0000-4800-000001000000}" name="disability_flying"/>
    <tableColumn id="2" xr3:uid="{00000000-0010-0000-4800-000002000000}" name="Count (N)"/>
    <tableColumn id="3" xr3:uid="{00000000-0010-0000-4800-000003000000}" name="Percent"/>
    <tableColumn id="4" xr3:uid="{00000000-0010-0000-4800-000004000000}" name="Count (weighted)"/>
    <tableColumn id="5" xr3:uid="{00000000-0010-0000-4800-000005000000}" name="Percent (weighted)"/>
    <tableColumn id="6" xr3:uid="{00000000-0010-0000-4800-000006000000}" name="Total (N)"/>
    <tableColumn id="7" xr3:uid="{00000000-0010-0000-4800-000007000000}" name="MOE"/>
    <tableColumn id="8" xr3:uid="{00000000-0010-0000-4800-000008000000}" name="Confidence Interval"/>
  </tableColumns>
  <tableStyleInfo name="none"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49000000}" name="table_table_74" displayName="table_table_74" ref="A2:I18" totalsRowShown="0">
  <autoFilter ref="A2:I18" xr:uid="{00000000-0009-0000-0100-00004C000000}"/>
  <tableColumns count="9">
    <tableColumn id="1" xr3:uid="{00000000-0010-0000-4900-000001000000}" name="demo_disability"/>
    <tableColumn id="2" xr3:uid="{00000000-0010-0000-4900-000002000000}" name="flight_purpose"/>
    <tableColumn id="3" xr3:uid="{00000000-0010-0000-4900-000003000000}" name="Count (N)"/>
    <tableColumn id="4" xr3:uid="{00000000-0010-0000-4900-000004000000}" name="Percent"/>
    <tableColumn id="5" xr3:uid="{00000000-0010-0000-4900-000005000000}" name="Count (weighted)"/>
    <tableColumn id="6" xr3:uid="{00000000-0010-0000-4900-000006000000}" name="Percent (weighted)"/>
    <tableColumn id="7" xr3:uid="{00000000-0010-0000-4900-000007000000}" name="Total (N)"/>
    <tableColumn id="8" xr3:uid="{00000000-0010-0000-4900-000008000000}" name="MOE"/>
    <tableColumn id="9" xr3:uid="{00000000-0010-0000-4900-000009000000}" name="Confidence Interval"/>
  </tableColumns>
  <tableStyleInfo name="none"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A000000}" name="table_table_75" displayName="table_table_75" ref="A2:I17" totalsRowShown="0">
  <autoFilter ref="A2:I17" xr:uid="{00000000-0009-0000-0100-00004D000000}"/>
  <tableColumns count="9">
    <tableColumn id="1" xr3:uid="{00000000-0010-0000-4A00-000001000000}" name="Question Block"/>
    <tableColumn id="2" xr3:uid="{00000000-0010-0000-4A00-000002000000}" name="Response"/>
    <tableColumn id="3" xr3:uid="{00000000-0010-0000-4A00-000003000000}" name="Count (N)"/>
    <tableColumn id="4" xr3:uid="{00000000-0010-0000-4A00-000004000000}" name="Percent"/>
    <tableColumn id="5" xr3:uid="{00000000-0010-0000-4A00-000005000000}" name="Count (weighted)"/>
    <tableColumn id="6" xr3:uid="{00000000-0010-0000-4A00-000006000000}" name="Percent (weighted)"/>
    <tableColumn id="7" xr3:uid="{00000000-0010-0000-4A00-000007000000}" name="Total (N)"/>
    <tableColumn id="8" xr3:uid="{00000000-0010-0000-4A00-000008000000}" name="MOE"/>
    <tableColumn id="9" xr3:uid="{00000000-0010-0000-4A00-000009000000}" name="Confidence Interval"/>
  </tableColumns>
  <tableStyleInfo name="none"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B000000}" name="table_table_76" displayName="table_table_76" ref="A2:I10" totalsRowShown="0">
  <autoFilter ref="A2:I10" xr:uid="{00000000-0009-0000-0100-00004E000000}"/>
  <tableColumns count="9">
    <tableColumn id="1" xr3:uid="{00000000-0010-0000-4B00-000001000000}" name="disability_mobility"/>
    <tableColumn id="2" xr3:uid="{00000000-0010-0000-4B00-000002000000}" name="Count (N)"/>
    <tableColumn id="3" xr3:uid="{00000000-0010-0000-4B00-000003000000}" name="Total Respondents (N)"/>
    <tableColumn id="4" xr3:uid="{00000000-0010-0000-4B00-000004000000}" name="Percent"/>
    <tableColumn id="5" xr3:uid="{00000000-0010-0000-4B00-000005000000}" name="Count (weighted)"/>
    <tableColumn id="6" xr3:uid="{00000000-0010-0000-4B00-000006000000}" name="Total Respondents (weighted)"/>
    <tableColumn id="7" xr3:uid="{00000000-0010-0000-4B00-000007000000}" name="Percent (weighted)"/>
    <tableColumn id="8" xr3:uid="{00000000-0010-0000-4B00-000008000000}" name="MOE"/>
    <tableColumn id="9" xr3:uid="{00000000-0010-0000-4B00-000009000000}" name="Confidence Interval"/>
  </tableColumns>
  <tableStyleInfo name="none"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C000000}" name="table_table_77" displayName="table_table_77" ref="A2:I6" totalsRowShown="0">
  <autoFilter ref="A2:I6" xr:uid="{00000000-0009-0000-0100-00004F000000}"/>
  <tableColumns count="9">
    <tableColumn id="1" xr3:uid="{00000000-0010-0000-4C00-000001000000}" name="disability_source"/>
    <tableColumn id="2" xr3:uid="{00000000-0010-0000-4C00-000002000000}" name="Count (N)"/>
    <tableColumn id="3" xr3:uid="{00000000-0010-0000-4C00-000003000000}" name="Total Respondents (N)"/>
    <tableColumn id="4" xr3:uid="{00000000-0010-0000-4C00-000004000000}" name="Percent"/>
    <tableColumn id="5" xr3:uid="{00000000-0010-0000-4C00-000005000000}" name="Count (weighted)"/>
    <tableColumn id="6" xr3:uid="{00000000-0010-0000-4C00-000006000000}" name="Total Respondents (weighted)"/>
    <tableColumn id="7" xr3:uid="{00000000-0010-0000-4C00-000007000000}" name="Percent (weighted)"/>
    <tableColumn id="8" xr3:uid="{00000000-0010-0000-4C00-000008000000}" name="MOE"/>
    <tableColumn id="9" xr3:uid="{00000000-0010-0000-4C00-000009000000}" name="Confidence Interval"/>
  </tableColumns>
  <tableStyleInfo name="none"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D000000}" name="table_table_78" displayName="table_table_78" ref="A2:H7" totalsRowShown="0">
  <autoFilter ref="A2:H7" xr:uid="{00000000-0009-0000-0100-000050000000}"/>
  <tableColumns count="8">
    <tableColumn id="1" xr3:uid="{00000000-0010-0000-4D00-000001000000}" name="disability_satisfy"/>
    <tableColumn id="2" xr3:uid="{00000000-0010-0000-4D00-000002000000}" name="Count (N)"/>
    <tableColumn id="3" xr3:uid="{00000000-0010-0000-4D00-000003000000}" name="Percent"/>
    <tableColumn id="4" xr3:uid="{00000000-0010-0000-4D00-000004000000}" name="Count (weighted)"/>
    <tableColumn id="5" xr3:uid="{00000000-0010-0000-4D00-000005000000}" name="Percent (weighted)"/>
    <tableColumn id="6" xr3:uid="{00000000-0010-0000-4D00-000006000000}" name="Total (N)"/>
    <tableColumn id="7" xr3:uid="{00000000-0010-0000-4D00-000007000000}" name="MOE"/>
    <tableColumn id="8" xr3:uid="{00000000-0010-0000-4D00-000008000000}" name="Confidence Interval"/>
  </tableColumns>
  <tableStyleInfo name="none"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4E000000}" name="table_table_79" displayName="table_table_79" ref="A2:H7" totalsRowShown="0">
  <autoFilter ref="A2:H7" xr:uid="{00000000-0009-0000-0100-000051000000}"/>
  <tableColumns count="8">
    <tableColumn id="1" xr3:uid="{00000000-0010-0000-4E00-000001000000}" name="disability_assistanc"/>
    <tableColumn id="2" xr3:uid="{00000000-0010-0000-4E00-000002000000}" name="Count (N)"/>
    <tableColumn id="3" xr3:uid="{00000000-0010-0000-4E00-000003000000}" name="Percent"/>
    <tableColumn id="4" xr3:uid="{00000000-0010-0000-4E00-000004000000}" name="Count (weighted)"/>
    <tableColumn id="5" xr3:uid="{00000000-0010-0000-4E00-000005000000}" name="Percent (weighted)"/>
    <tableColumn id="6" xr3:uid="{00000000-0010-0000-4E00-000006000000}" name="Total (N)"/>
    <tableColumn id="7" xr3:uid="{00000000-0010-0000-4E00-000007000000}" name="MOE"/>
    <tableColumn id="8" xr3:uid="{00000000-0010-0000-4E00-000008000000}" name="Confidence Interval"/>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table_8" displayName="table_table_8" ref="A2:H6" totalsRowShown="0">
  <autoFilter ref="A2:H6" xr:uid="{00000000-0009-0000-0100-00000A000000}"/>
  <tableColumns count="8">
    <tableColumn id="1" xr3:uid="{00000000-0010-0000-0700-000001000000}" name="flight_ticket_class"/>
    <tableColumn id="2" xr3:uid="{00000000-0010-0000-0700-000002000000}" name="Count (N)"/>
    <tableColumn id="3" xr3:uid="{00000000-0010-0000-0700-000003000000}" name="Percent"/>
    <tableColumn id="4" xr3:uid="{00000000-0010-0000-0700-000004000000}" name="Count (weighted)"/>
    <tableColumn id="5" xr3:uid="{00000000-0010-0000-0700-000005000000}" name="Percent (weighted)"/>
    <tableColumn id="6" xr3:uid="{00000000-0010-0000-0700-000006000000}" name="Total (N)"/>
    <tableColumn id="7" xr3:uid="{00000000-0010-0000-0700-000007000000}" name="MOE"/>
    <tableColumn id="8" xr3:uid="{00000000-0010-0000-0700-000008000000}" name="Confidence Interval"/>
  </tableColumns>
  <tableStyleInfo name="none"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4F000000}" name="table_table_80" displayName="table_table_80" ref="A2:I20" totalsRowShown="0">
  <autoFilter ref="A2:I20" xr:uid="{00000000-0009-0000-0100-000052000000}"/>
  <tableColumns count="9">
    <tableColumn id="1" xr3:uid="{00000000-0010-0000-4F00-000001000000}" name="disability_receive"/>
    <tableColumn id="2" xr3:uid="{00000000-0010-0000-4F00-000002000000}" name="disability_satisfy"/>
    <tableColumn id="3" xr3:uid="{00000000-0010-0000-4F00-000003000000}" name="Count (N)"/>
    <tableColumn id="4" xr3:uid="{00000000-0010-0000-4F00-000004000000}" name="Percent"/>
    <tableColumn id="5" xr3:uid="{00000000-0010-0000-4F00-000005000000}" name="Count (weighted)"/>
    <tableColumn id="6" xr3:uid="{00000000-0010-0000-4F00-000006000000}" name="Percent (weighted)"/>
    <tableColumn id="7" xr3:uid="{00000000-0010-0000-4F00-000007000000}" name="Total (N)"/>
    <tableColumn id="8" xr3:uid="{00000000-0010-0000-4F00-000008000000}" name="MOE"/>
    <tableColumn id="9" xr3:uid="{00000000-0010-0000-4F00-000009000000}" name="Confidence Interval"/>
  </tableColumns>
  <tableStyleInfo name="none"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0000000}" name="table_table_81" displayName="table_table_81" ref="A2:I10" totalsRowShown="0">
  <autoFilter ref="A2:I10" xr:uid="{00000000-0009-0000-0100-000053000000}"/>
  <tableColumns count="9">
    <tableColumn id="1" xr3:uid="{00000000-0010-0000-5000-000001000000}" name="Question Block"/>
    <tableColumn id="2" xr3:uid="{00000000-0010-0000-5000-000002000000}" name="Response"/>
    <tableColumn id="3" xr3:uid="{00000000-0010-0000-5000-000003000000}" name="Count (N)"/>
    <tableColumn id="4" xr3:uid="{00000000-0010-0000-5000-000004000000}" name="Percent"/>
    <tableColumn id="5" xr3:uid="{00000000-0010-0000-5000-000005000000}" name="Count (weighted)"/>
    <tableColumn id="6" xr3:uid="{00000000-0010-0000-5000-000006000000}" name="Percent (weighted)"/>
    <tableColumn id="7" xr3:uid="{00000000-0010-0000-5000-000007000000}" name="Total (N)"/>
    <tableColumn id="8" xr3:uid="{00000000-0010-0000-5000-000008000000}" name="MOE"/>
    <tableColumn id="9" xr3:uid="{00000000-0010-0000-5000-000009000000}" name="Confidence Interval"/>
  </tableColumns>
  <tableStyleInfo name="none"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1000000}" name="table_table_82" displayName="table_table_82" ref="A2:H10" totalsRowShown="0">
  <autoFilter ref="A2:H10" xr:uid="{00000000-0009-0000-0100-000054000000}"/>
  <tableColumns count="8">
    <tableColumn id="1" xr3:uid="{00000000-0010-0000-5100-000001000000}" name="demo_age"/>
    <tableColumn id="2" xr3:uid="{00000000-0010-0000-5100-000002000000}" name="Count (N)"/>
    <tableColumn id="3" xr3:uid="{00000000-0010-0000-5100-000003000000}" name="Percent"/>
    <tableColumn id="4" xr3:uid="{00000000-0010-0000-5100-000004000000}" name="Count (weighted)"/>
    <tableColumn id="5" xr3:uid="{00000000-0010-0000-5100-000005000000}" name="Percent (weighted)"/>
    <tableColumn id="6" xr3:uid="{00000000-0010-0000-5100-000006000000}" name="Total (N)"/>
    <tableColumn id="7" xr3:uid="{00000000-0010-0000-5100-000007000000}" name="MOE"/>
    <tableColumn id="8" xr3:uid="{00000000-0010-0000-5100-000008000000}" name="Confidence Interval"/>
  </tableColumns>
  <tableStyleInfo name="none"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2000000}" name="table_table_83" displayName="table_table_83" ref="A2:H7" totalsRowShown="0">
  <autoFilter ref="A2:H7" xr:uid="{00000000-0009-0000-0100-000055000000}"/>
  <tableColumns count="8">
    <tableColumn id="1" xr3:uid="{00000000-0010-0000-5200-000001000000}" name="demo_gender"/>
    <tableColumn id="2" xr3:uid="{00000000-0010-0000-5200-000002000000}" name="Count (N)"/>
    <tableColumn id="3" xr3:uid="{00000000-0010-0000-5200-000003000000}" name="Percent"/>
    <tableColumn id="4" xr3:uid="{00000000-0010-0000-5200-000004000000}" name="Count (weighted)"/>
    <tableColumn id="5" xr3:uid="{00000000-0010-0000-5200-000005000000}" name="Percent (weighted)"/>
    <tableColumn id="6" xr3:uid="{00000000-0010-0000-5200-000006000000}" name="Total (N)"/>
    <tableColumn id="7" xr3:uid="{00000000-0010-0000-5200-000007000000}" name="MOE"/>
    <tableColumn id="8" xr3:uid="{00000000-0010-0000-5200-000008000000}" name="Confidence Interval"/>
  </tableColumns>
  <tableStyleInfo name="none"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53000000}" name="table_table_84" displayName="table_table_84" ref="A2:H11" totalsRowShown="0">
  <autoFilter ref="A2:H11" xr:uid="{00000000-0009-0000-0100-000056000000}"/>
  <tableColumns count="8">
    <tableColumn id="1" xr3:uid="{00000000-0010-0000-5300-000001000000}" name="demo_location"/>
    <tableColumn id="2" xr3:uid="{00000000-0010-0000-5300-000002000000}" name="Count (N)"/>
    <tableColumn id="3" xr3:uid="{00000000-0010-0000-5300-000003000000}" name="Percent"/>
    <tableColumn id="4" xr3:uid="{00000000-0010-0000-5300-000004000000}" name="Count (weighted)"/>
    <tableColumn id="5" xr3:uid="{00000000-0010-0000-5300-000005000000}" name="Percent (weighted)"/>
    <tableColumn id="6" xr3:uid="{00000000-0010-0000-5300-000006000000}" name="Total (N)"/>
    <tableColumn id="7" xr3:uid="{00000000-0010-0000-5300-000007000000}" name="MOE"/>
    <tableColumn id="8" xr3:uid="{00000000-0010-0000-5300-000008000000}" name="Confidence Interval"/>
  </tableColumns>
  <tableStyleInfo name="none"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4000000}" name="table_table_85" displayName="table_table_85" ref="A2:H6" totalsRowShown="0">
  <autoFilter ref="A2:H6" xr:uid="{00000000-0009-0000-0100-000057000000}"/>
  <tableColumns count="8">
    <tableColumn id="1" xr3:uid="{00000000-0010-0000-5400-000001000000}" name="demo_area"/>
    <tableColumn id="2" xr3:uid="{00000000-0010-0000-5400-000002000000}" name="Count (N)"/>
    <tableColumn id="3" xr3:uid="{00000000-0010-0000-5400-000003000000}" name="Percent"/>
    <tableColumn id="4" xr3:uid="{00000000-0010-0000-5400-000004000000}" name="Count (weighted)"/>
    <tableColumn id="5" xr3:uid="{00000000-0010-0000-5400-000005000000}" name="Percent (weighted)"/>
    <tableColumn id="6" xr3:uid="{00000000-0010-0000-5400-000006000000}" name="Total (N)"/>
    <tableColumn id="7" xr3:uid="{00000000-0010-0000-5400-000007000000}" name="MOE"/>
    <tableColumn id="8" xr3:uid="{00000000-0010-0000-5400-000008000000}" name="Confidence Interval"/>
  </tableColumns>
  <tableStyleInfo name="none"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55000000}" name="table_table_86" displayName="table_table_86" ref="A2:H5" totalsRowShown="0">
  <autoFilter ref="A2:H5" xr:uid="{00000000-0009-0000-0100-000058000000}"/>
  <tableColumns count="8">
    <tableColumn id="1" xr3:uid="{00000000-0010-0000-5500-000001000000}" name="demo_language"/>
    <tableColumn id="2" xr3:uid="{00000000-0010-0000-5500-000002000000}" name="Count (N)"/>
    <tableColumn id="3" xr3:uid="{00000000-0010-0000-5500-000003000000}" name="Percent"/>
    <tableColumn id="4" xr3:uid="{00000000-0010-0000-5500-000004000000}" name="Count (weighted)"/>
    <tableColumn id="5" xr3:uid="{00000000-0010-0000-5500-000005000000}" name="Percent (weighted)"/>
    <tableColumn id="6" xr3:uid="{00000000-0010-0000-5500-000006000000}" name="Total (N)"/>
    <tableColumn id="7" xr3:uid="{00000000-0010-0000-5500-000007000000}" name="MOE"/>
    <tableColumn id="8" xr3:uid="{00000000-0010-0000-5500-000008000000}" name="Confidence Interval"/>
  </tableColumns>
  <tableStyleInfo name="none"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6000000}" name="table_table_87" displayName="table_table_87" ref="A2:H5" totalsRowShown="0">
  <autoFilter ref="A2:H5" xr:uid="{00000000-0009-0000-0100-000059000000}"/>
  <tableColumns count="8">
    <tableColumn id="1" xr3:uid="{00000000-0010-0000-5600-000001000000}" name="demo_first_nations"/>
    <tableColumn id="2" xr3:uid="{00000000-0010-0000-5600-000002000000}" name="Count (N)"/>
    <tableColumn id="3" xr3:uid="{00000000-0010-0000-5600-000003000000}" name="Percent"/>
    <tableColumn id="4" xr3:uid="{00000000-0010-0000-5600-000004000000}" name="Count (weighted)"/>
    <tableColumn id="5" xr3:uid="{00000000-0010-0000-5600-000005000000}" name="Percent (weighted)"/>
    <tableColumn id="6" xr3:uid="{00000000-0010-0000-5600-000006000000}" name="Total (N)"/>
    <tableColumn id="7" xr3:uid="{00000000-0010-0000-5600-000007000000}" name="MOE"/>
    <tableColumn id="8" xr3:uid="{00000000-0010-0000-5600-000008000000}" name="Confidence Interval"/>
  </tableColumns>
  <tableStyleInfo name="none"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7000000}" name="table_table_88" displayName="table_table_88" ref="A2:H9" totalsRowShown="0">
  <autoFilter ref="A2:H9" xr:uid="{00000000-0009-0000-0100-00005A000000}"/>
  <tableColumns count="8">
    <tableColumn id="1" xr3:uid="{00000000-0010-0000-5700-000001000000}" name="demo_income"/>
    <tableColumn id="2" xr3:uid="{00000000-0010-0000-5700-000002000000}" name="Count (N)"/>
    <tableColumn id="3" xr3:uid="{00000000-0010-0000-5700-000003000000}" name="Percent"/>
    <tableColumn id="4" xr3:uid="{00000000-0010-0000-5700-000004000000}" name="Count (weighted)"/>
    <tableColumn id="5" xr3:uid="{00000000-0010-0000-5700-000005000000}" name="Percent (weighted)"/>
    <tableColumn id="6" xr3:uid="{00000000-0010-0000-5700-000006000000}" name="Total (N)"/>
    <tableColumn id="7" xr3:uid="{00000000-0010-0000-5700-000007000000}" name="MOE"/>
    <tableColumn id="8" xr3:uid="{00000000-0010-0000-5700-000008000000}" name="Confidence Interval"/>
  </tableColumns>
  <tableStyleInfo name="none"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58000000}" name="table_table_89" displayName="table_table_89" ref="A2:H9" totalsRowShown="0">
  <autoFilter ref="A2:H9" xr:uid="{00000000-0009-0000-0100-00005B000000}"/>
  <tableColumns count="8">
    <tableColumn id="1" xr3:uid="{00000000-0010-0000-5800-000001000000}" name="demo_education"/>
    <tableColumn id="2" xr3:uid="{00000000-0010-0000-5800-000002000000}" name="Count (N)"/>
    <tableColumn id="3" xr3:uid="{00000000-0010-0000-5800-000003000000}" name="Percent"/>
    <tableColumn id="4" xr3:uid="{00000000-0010-0000-5800-000004000000}" name="Count (weighted)"/>
    <tableColumn id="5" xr3:uid="{00000000-0010-0000-5800-000005000000}" name="Percent (weighted)"/>
    <tableColumn id="6" xr3:uid="{00000000-0010-0000-5800-000006000000}" name="Total (N)"/>
    <tableColumn id="7" xr3:uid="{00000000-0010-0000-5800-000007000000}" name="MOE"/>
    <tableColumn id="8" xr3:uid="{00000000-0010-0000-5800-000008000000}" name="Confidence Interval"/>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table_9" displayName="table_table_9" ref="A2:H17" totalsRowShown="0">
  <autoFilter ref="A2:H17" xr:uid="{00000000-0009-0000-0100-00000B000000}"/>
  <tableColumns count="8">
    <tableColumn id="1" xr3:uid="{00000000-0010-0000-0800-000001000000}" name="flight_airport"/>
    <tableColumn id="2" xr3:uid="{00000000-0010-0000-0800-000002000000}" name="Count (N)"/>
    <tableColumn id="3" xr3:uid="{00000000-0010-0000-0800-000003000000}" name="Percent"/>
    <tableColumn id="4" xr3:uid="{00000000-0010-0000-0800-000004000000}" name="Count (weighted)"/>
    <tableColumn id="5" xr3:uid="{00000000-0010-0000-0800-000005000000}" name="Percent (weighted)"/>
    <tableColumn id="6" xr3:uid="{00000000-0010-0000-0800-000006000000}" name="Total (N)"/>
    <tableColumn id="7" xr3:uid="{00000000-0010-0000-0800-000007000000}" name="MOE"/>
    <tableColumn id="8" xr3:uid="{00000000-0010-0000-0800-000008000000}" name="Confidence Interval"/>
  </tableColumns>
  <tableStyleInfo name="none"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59000000}" name="table_table_90" displayName="table_table_90" ref="A2:H6" totalsRowShown="0">
  <autoFilter ref="A2:H6" xr:uid="{00000000-0009-0000-0100-00005C000000}"/>
  <tableColumns count="8">
    <tableColumn id="1" xr3:uid="{00000000-0010-0000-5900-000001000000}" name="demo_digital_confide"/>
    <tableColumn id="2" xr3:uid="{00000000-0010-0000-5900-000002000000}" name="Count (N)"/>
    <tableColumn id="3" xr3:uid="{00000000-0010-0000-5900-000003000000}" name="Percent"/>
    <tableColumn id="4" xr3:uid="{00000000-0010-0000-5900-000004000000}" name="Count (weighted)"/>
    <tableColumn id="5" xr3:uid="{00000000-0010-0000-5900-000005000000}" name="Percent (weighted)"/>
    <tableColumn id="6" xr3:uid="{00000000-0010-0000-5900-000006000000}" name="Total (N)"/>
    <tableColumn id="7" xr3:uid="{00000000-0010-0000-5900-000007000000}" name="MOE"/>
    <tableColumn id="8" xr3:uid="{00000000-0010-0000-5900-000008000000}" name="Confidence Interval"/>
  </tableColumns>
  <tableStyleInfo name="none"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008B6A0-90DB-470D-ADEB-2D426B3795D9}" name="table_rights_knowledge" displayName="table_rights_knowledge" ref="A2:H6" totalsRowShown="0">
  <autoFilter ref="A2:H6" xr:uid="{1008B6A0-90DB-470D-ADEB-2D426B3795D9}"/>
  <tableColumns count="8">
    <tableColumn id="1" xr3:uid="{2CBD4D61-FF97-41AE-AC90-5DE493CC2593}" name="rights_knowledge"/>
    <tableColumn id="2" xr3:uid="{D155EB80-0402-4872-9ACD-6E91D66AC649}" name="Count (N)"/>
    <tableColumn id="3" xr3:uid="{4D3AFC4E-916F-4EC3-B4E3-5AD4B30CD064}" name="Percent"/>
    <tableColumn id="4" xr3:uid="{06F83B97-497E-4629-AFB0-F17032C65B1C}" name="Count (weighted)"/>
    <tableColumn id="5" xr3:uid="{FCEADCA7-2F01-4D1D-84CF-BE34AECCF61E}" name="Percent (weighted)"/>
    <tableColumn id="6" xr3:uid="{9585B83F-56FC-41F6-B8D6-1F2537BF2F4F}" name="Total (N)"/>
    <tableColumn id="7" xr3:uid="{B07CC423-4D3A-4EE3-B631-00E54A974FE3}" name="MOE"/>
    <tableColumn id="8" xr3:uid="{2E9EABF3-E83F-4593-89ED-014705785A03}" name="Confidence Interval"/>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0.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39.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0.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41.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42.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43.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44.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45.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46.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47.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48.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49.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0.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51.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52.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53.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54.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55.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56.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57.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58.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59.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0.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61.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62.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63.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64.xml.rels><?xml version="1.0" encoding="UTF-8" standalone="yes"?>
<Relationships xmlns="http://schemas.openxmlformats.org/package/2006/relationships"><Relationship Id="rId1" Type="http://schemas.openxmlformats.org/officeDocument/2006/relationships/table" Target="../tables/table63.xml"/></Relationships>
</file>

<file path=xl/worksheets/_rels/sheet65.xml.rels><?xml version="1.0" encoding="UTF-8" standalone="yes"?>
<Relationships xmlns="http://schemas.openxmlformats.org/package/2006/relationships"><Relationship Id="rId1" Type="http://schemas.openxmlformats.org/officeDocument/2006/relationships/table" Target="../tables/table64.xml"/></Relationships>
</file>

<file path=xl/worksheets/_rels/sheet66.xml.rels><?xml version="1.0" encoding="UTF-8" standalone="yes"?>
<Relationships xmlns="http://schemas.openxmlformats.org/package/2006/relationships"><Relationship Id="rId1" Type="http://schemas.openxmlformats.org/officeDocument/2006/relationships/table" Target="../tables/table65.xml"/></Relationships>
</file>

<file path=xl/worksheets/_rels/sheet67.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68.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69.xml.rels><?xml version="1.0" encoding="UTF-8" standalone="yes"?>
<Relationships xmlns="http://schemas.openxmlformats.org/package/2006/relationships"><Relationship Id="rId1" Type="http://schemas.openxmlformats.org/officeDocument/2006/relationships/table" Target="../tables/table68.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0.xml.rels><?xml version="1.0" encoding="UTF-8" standalone="yes"?>
<Relationships xmlns="http://schemas.openxmlformats.org/package/2006/relationships"><Relationship Id="rId1" Type="http://schemas.openxmlformats.org/officeDocument/2006/relationships/table" Target="../tables/table69.xml"/></Relationships>
</file>

<file path=xl/worksheets/_rels/sheet71.xml.rels><?xml version="1.0" encoding="UTF-8" standalone="yes"?>
<Relationships xmlns="http://schemas.openxmlformats.org/package/2006/relationships"><Relationship Id="rId1" Type="http://schemas.openxmlformats.org/officeDocument/2006/relationships/table" Target="../tables/table70.xml"/></Relationships>
</file>

<file path=xl/worksheets/_rels/sheet72.xml.rels><?xml version="1.0" encoding="UTF-8" standalone="yes"?>
<Relationships xmlns="http://schemas.openxmlformats.org/package/2006/relationships"><Relationship Id="rId1" Type="http://schemas.openxmlformats.org/officeDocument/2006/relationships/table" Target="../tables/table71.xml"/></Relationships>
</file>

<file path=xl/worksheets/_rels/sheet73.xml.rels><?xml version="1.0" encoding="UTF-8" standalone="yes"?>
<Relationships xmlns="http://schemas.openxmlformats.org/package/2006/relationships"><Relationship Id="rId1" Type="http://schemas.openxmlformats.org/officeDocument/2006/relationships/table" Target="../tables/table72.xml"/></Relationships>
</file>

<file path=xl/worksheets/_rels/sheet74.xml.rels><?xml version="1.0" encoding="UTF-8" standalone="yes"?>
<Relationships xmlns="http://schemas.openxmlformats.org/package/2006/relationships"><Relationship Id="rId1" Type="http://schemas.openxmlformats.org/officeDocument/2006/relationships/table" Target="../tables/table73.xml"/></Relationships>
</file>

<file path=xl/worksheets/_rels/sheet75.xml.rels><?xml version="1.0" encoding="UTF-8" standalone="yes"?>
<Relationships xmlns="http://schemas.openxmlformats.org/package/2006/relationships"><Relationship Id="rId1" Type="http://schemas.openxmlformats.org/officeDocument/2006/relationships/table" Target="../tables/table74.xml"/></Relationships>
</file>

<file path=xl/worksheets/_rels/sheet76.xml.rels><?xml version="1.0" encoding="UTF-8" standalone="yes"?>
<Relationships xmlns="http://schemas.openxmlformats.org/package/2006/relationships"><Relationship Id="rId1" Type="http://schemas.openxmlformats.org/officeDocument/2006/relationships/table" Target="../tables/table75.xml"/></Relationships>
</file>

<file path=xl/worksheets/_rels/sheet77.xml.rels><?xml version="1.0" encoding="UTF-8" standalone="yes"?>
<Relationships xmlns="http://schemas.openxmlformats.org/package/2006/relationships"><Relationship Id="rId1" Type="http://schemas.openxmlformats.org/officeDocument/2006/relationships/table" Target="../tables/table76.xml"/></Relationships>
</file>

<file path=xl/worksheets/_rels/sheet78.xml.rels><?xml version="1.0" encoding="UTF-8" standalone="yes"?>
<Relationships xmlns="http://schemas.openxmlformats.org/package/2006/relationships"><Relationship Id="rId1" Type="http://schemas.openxmlformats.org/officeDocument/2006/relationships/table" Target="../tables/table77.xml"/></Relationships>
</file>

<file path=xl/worksheets/_rels/sheet79.xml.rels><?xml version="1.0" encoding="UTF-8" standalone="yes"?>
<Relationships xmlns="http://schemas.openxmlformats.org/package/2006/relationships"><Relationship Id="rId1" Type="http://schemas.openxmlformats.org/officeDocument/2006/relationships/table" Target="../tables/table78.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0.xml.rels><?xml version="1.0" encoding="UTF-8" standalone="yes"?>
<Relationships xmlns="http://schemas.openxmlformats.org/package/2006/relationships"><Relationship Id="rId1" Type="http://schemas.openxmlformats.org/officeDocument/2006/relationships/table" Target="../tables/table79.xml"/></Relationships>
</file>

<file path=xl/worksheets/_rels/sheet81.xml.rels><?xml version="1.0" encoding="UTF-8" standalone="yes"?>
<Relationships xmlns="http://schemas.openxmlformats.org/package/2006/relationships"><Relationship Id="rId1" Type="http://schemas.openxmlformats.org/officeDocument/2006/relationships/table" Target="../tables/table80.xml"/></Relationships>
</file>

<file path=xl/worksheets/_rels/sheet82.xml.rels><?xml version="1.0" encoding="UTF-8" standalone="yes"?>
<Relationships xmlns="http://schemas.openxmlformats.org/package/2006/relationships"><Relationship Id="rId1" Type="http://schemas.openxmlformats.org/officeDocument/2006/relationships/table" Target="../tables/table81.xml"/></Relationships>
</file>

<file path=xl/worksheets/_rels/sheet83.xml.rels><?xml version="1.0" encoding="UTF-8" standalone="yes"?>
<Relationships xmlns="http://schemas.openxmlformats.org/package/2006/relationships"><Relationship Id="rId1" Type="http://schemas.openxmlformats.org/officeDocument/2006/relationships/table" Target="../tables/table82.xml"/></Relationships>
</file>

<file path=xl/worksheets/_rels/sheet84.xml.rels><?xml version="1.0" encoding="UTF-8" standalone="yes"?>
<Relationships xmlns="http://schemas.openxmlformats.org/package/2006/relationships"><Relationship Id="rId1" Type="http://schemas.openxmlformats.org/officeDocument/2006/relationships/table" Target="../tables/table83.xml"/></Relationships>
</file>

<file path=xl/worksheets/_rels/sheet85.xml.rels><?xml version="1.0" encoding="UTF-8" standalone="yes"?>
<Relationships xmlns="http://schemas.openxmlformats.org/package/2006/relationships"><Relationship Id="rId1" Type="http://schemas.openxmlformats.org/officeDocument/2006/relationships/table" Target="../tables/table84.xml"/></Relationships>
</file>

<file path=xl/worksheets/_rels/sheet86.xml.rels><?xml version="1.0" encoding="UTF-8" standalone="yes"?>
<Relationships xmlns="http://schemas.openxmlformats.org/package/2006/relationships"><Relationship Id="rId1" Type="http://schemas.openxmlformats.org/officeDocument/2006/relationships/table" Target="../tables/table85.xml"/></Relationships>
</file>

<file path=xl/worksheets/_rels/sheet87.xml.rels><?xml version="1.0" encoding="UTF-8" standalone="yes"?>
<Relationships xmlns="http://schemas.openxmlformats.org/package/2006/relationships"><Relationship Id="rId1" Type="http://schemas.openxmlformats.org/officeDocument/2006/relationships/table" Target="../tables/table86.xml"/></Relationships>
</file>

<file path=xl/worksheets/_rels/sheet88.xml.rels><?xml version="1.0" encoding="UTF-8" standalone="yes"?>
<Relationships xmlns="http://schemas.openxmlformats.org/package/2006/relationships"><Relationship Id="rId1" Type="http://schemas.openxmlformats.org/officeDocument/2006/relationships/table" Target="../tables/table87.xml"/></Relationships>
</file>

<file path=xl/worksheets/_rels/sheet89.xml.rels><?xml version="1.0" encoding="UTF-8" standalone="yes"?>
<Relationships xmlns="http://schemas.openxmlformats.org/package/2006/relationships"><Relationship Id="rId1" Type="http://schemas.openxmlformats.org/officeDocument/2006/relationships/table" Target="../tables/table8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0.xml.rels><?xml version="1.0" encoding="UTF-8" standalone="yes"?>
<Relationships xmlns="http://schemas.openxmlformats.org/package/2006/relationships"><Relationship Id="rId1" Type="http://schemas.openxmlformats.org/officeDocument/2006/relationships/table" Target="../tables/table89.xml"/></Relationships>
</file>

<file path=xl/worksheets/_rels/sheet91.xml.rels><?xml version="1.0" encoding="UTF-8" standalone="yes"?>
<Relationships xmlns="http://schemas.openxmlformats.org/package/2006/relationships"><Relationship Id="rId1" Type="http://schemas.openxmlformats.org/officeDocument/2006/relationships/table" Target="../tables/table90.xml"/></Relationships>
</file>

<file path=xl/worksheets/_rels/sheet92.xml.rels><?xml version="1.0" encoding="UTF-8" standalone="yes"?>
<Relationships xmlns="http://schemas.openxmlformats.org/package/2006/relationships"><Relationship Id="rId2" Type="http://schemas.openxmlformats.org/officeDocument/2006/relationships/table" Target="../tables/table9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92"/>
  <sheetViews>
    <sheetView tabSelected="1" workbookViewId="0"/>
  </sheetViews>
  <sheetFormatPr defaultColWidth="0" defaultRowHeight="14.5" zeroHeight="1" x14ac:dyDescent="0.35"/>
  <cols>
    <col min="1" max="1" width="10.90625" customWidth="1"/>
    <col min="2" max="2" width="102.90625" customWidth="1"/>
    <col min="3" max="16384" width="10.90625" hidden="1"/>
  </cols>
  <sheetData>
    <row r="1" spans="1:2" ht="18.5" x14ac:dyDescent="0.35">
      <c r="A1" s="1" t="s">
        <v>0</v>
      </c>
    </row>
    <row r="2" spans="1:2" x14ac:dyDescent="0.35">
      <c r="A2" s="2" t="str">
        <f>HYPERLINK("#'Table 1'!A1", "Table 1")</f>
        <v>Table 1</v>
      </c>
      <c r="B2" t="s">
        <v>1</v>
      </c>
    </row>
    <row r="3" spans="1:2" x14ac:dyDescent="0.35">
      <c r="A3" s="2" t="str">
        <f>HYPERLINK("#'Table 2'!A1", "Table 2")</f>
        <v>Table 2</v>
      </c>
      <c r="B3" t="s">
        <v>2</v>
      </c>
    </row>
    <row r="4" spans="1:2" x14ac:dyDescent="0.35">
      <c r="A4" s="2" t="str">
        <f>HYPERLINK("#'Table 3'!A1", "Table 3")</f>
        <v>Table 3</v>
      </c>
      <c r="B4" t="s">
        <v>3</v>
      </c>
    </row>
    <row r="5" spans="1:2" x14ac:dyDescent="0.35">
      <c r="A5" s="2" t="str">
        <f>HYPERLINK("#'Table 4'!A1", "Table 4")</f>
        <v>Table 4</v>
      </c>
      <c r="B5" t="s">
        <v>4</v>
      </c>
    </row>
    <row r="6" spans="1:2" x14ac:dyDescent="0.35">
      <c r="A6" s="2" t="str">
        <f>HYPERLINK("#'Table 5'!A1", "Table 5")</f>
        <v>Table 5</v>
      </c>
      <c r="B6" t="s">
        <v>5</v>
      </c>
    </row>
    <row r="7" spans="1:2" x14ac:dyDescent="0.35">
      <c r="A7" s="2" t="str">
        <f>HYPERLINK("#'Table 6'!A1", "Table 6")</f>
        <v>Table 6</v>
      </c>
      <c r="B7" t="s">
        <v>6</v>
      </c>
    </row>
    <row r="8" spans="1:2" x14ac:dyDescent="0.35">
      <c r="A8" s="2" t="str">
        <f>HYPERLINK("#'Table 7'!A1", "Table 7")</f>
        <v>Table 7</v>
      </c>
      <c r="B8" t="s">
        <v>7</v>
      </c>
    </row>
    <row r="9" spans="1:2" x14ac:dyDescent="0.35">
      <c r="A9" s="2" t="str">
        <f>HYPERLINK("#'Table 8'!A1", "Table 8")</f>
        <v>Table 8</v>
      </c>
      <c r="B9" t="s">
        <v>8</v>
      </c>
    </row>
    <row r="10" spans="1:2" x14ac:dyDescent="0.35">
      <c r="A10" s="2" t="str">
        <f>HYPERLINK("#'Table 9'!A1", "Table 9")</f>
        <v>Table 9</v>
      </c>
      <c r="B10" t="s">
        <v>9</v>
      </c>
    </row>
    <row r="11" spans="1:2" x14ac:dyDescent="0.35">
      <c r="A11" s="2" t="str">
        <f>HYPERLINK("#'Table 10'!A1", "Table 10")</f>
        <v>Table 10</v>
      </c>
      <c r="B11" t="s">
        <v>10</v>
      </c>
    </row>
    <row r="12" spans="1:2" x14ac:dyDescent="0.35">
      <c r="A12" s="2" t="str">
        <f>HYPERLINK("#'Table 11'!A1", "Table 11")</f>
        <v>Table 11</v>
      </c>
      <c r="B12" t="s">
        <v>11</v>
      </c>
    </row>
    <row r="13" spans="1:2" x14ac:dyDescent="0.35">
      <c r="A13" s="2" t="str">
        <f>HYPERLINK("#'Table 12'!A1", "Table 12")</f>
        <v>Table 12</v>
      </c>
      <c r="B13" t="s">
        <v>12</v>
      </c>
    </row>
    <row r="14" spans="1:2" x14ac:dyDescent="0.35">
      <c r="A14" s="2" t="str">
        <f>HYPERLINK("#'Table 13'!A1", "Table 13")</f>
        <v>Table 13</v>
      </c>
      <c r="B14" t="s">
        <v>13</v>
      </c>
    </row>
    <row r="15" spans="1:2" x14ac:dyDescent="0.35">
      <c r="A15" s="2" t="str">
        <f>HYPERLINK("#'Table 14'!A1", "Table 14")</f>
        <v>Table 14</v>
      </c>
      <c r="B15" t="s">
        <v>14</v>
      </c>
    </row>
    <row r="16" spans="1:2" x14ac:dyDescent="0.35">
      <c r="A16" s="2" t="str">
        <f>HYPERLINK("#'Table 15'!A1", "Table 15")</f>
        <v>Table 15</v>
      </c>
      <c r="B16" t="s">
        <v>15</v>
      </c>
    </row>
    <row r="17" spans="1:2" x14ac:dyDescent="0.35">
      <c r="A17" s="2" t="str">
        <f>HYPERLINK("#'Table 16'!A1", "Table 16")</f>
        <v>Table 16</v>
      </c>
      <c r="B17" t="s">
        <v>16</v>
      </c>
    </row>
    <row r="18" spans="1:2" x14ac:dyDescent="0.35">
      <c r="A18" s="2" t="str">
        <f>HYPERLINK("#'Table 17'!A1", "Table 17")</f>
        <v>Table 17</v>
      </c>
      <c r="B18" t="s">
        <v>17</v>
      </c>
    </row>
    <row r="19" spans="1:2" x14ac:dyDescent="0.35">
      <c r="A19" s="2" t="str">
        <f>HYPERLINK("#'Table 18'!A1", "Table 18")</f>
        <v>Table 18</v>
      </c>
      <c r="B19" t="s">
        <v>18</v>
      </c>
    </row>
    <row r="20" spans="1:2" x14ac:dyDescent="0.35">
      <c r="A20" s="2" t="str">
        <f>HYPERLINK("#'Table 19'!A1", "Table 19")</f>
        <v>Table 19</v>
      </c>
      <c r="B20" t="s">
        <v>19</v>
      </c>
    </row>
    <row r="21" spans="1:2" x14ac:dyDescent="0.35">
      <c r="A21" s="2" t="str">
        <f>HYPERLINK("#'Table 20'!A1", "Table 20")</f>
        <v>Table 20</v>
      </c>
      <c r="B21" t="s">
        <v>20</v>
      </c>
    </row>
    <row r="22" spans="1:2" x14ac:dyDescent="0.35">
      <c r="A22" s="2" t="str">
        <f>HYPERLINK("#'Table 21'!A1", "Table 21")</f>
        <v>Table 21</v>
      </c>
      <c r="B22" t="s">
        <v>21</v>
      </c>
    </row>
    <row r="23" spans="1:2" x14ac:dyDescent="0.35">
      <c r="A23" s="2" t="str">
        <f>HYPERLINK("#'Table 22'!A1", "Table 22")</f>
        <v>Table 22</v>
      </c>
      <c r="B23" t="s">
        <v>22</v>
      </c>
    </row>
    <row r="24" spans="1:2" x14ac:dyDescent="0.35">
      <c r="A24" s="2" t="str">
        <f>HYPERLINK("#'Table 23'!A1", "Table 23")</f>
        <v>Table 23</v>
      </c>
      <c r="B24" t="s">
        <v>23</v>
      </c>
    </row>
    <row r="25" spans="1:2" x14ac:dyDescent="0.35">
      <c r="A25" s="2" t="str">
        <f>HYPERLINK("#'Table 24'!A1", "Table 24")</f>
        <v>Table 24</v>
      </c>
      <c r="B25" t="s">
        <v>24</v>
      </c>
    </row>
    <row r="26" spans="1:2" x14ac:dyDescent="0.35">
      <c r="A26" s="2" t="str">
        <f>HYPERLINK("#'Table 25'!A1", "Table 25")</f>
        <v>Table 25</v>
      </c>
      <c r="B26" t="s">
        <v>25</v>
      </c>
    </row>
    <row r="27" spans="1:2" x14ac:dyDescent="0.35">
      <c r="A27" s="2" t="str">
        <f>HYPERLINK("#'Table 26'!A1", "Table 26")</f>
        <v>Table 26</v>
      </c>
      <c r="B27" t="s">
        <v>26</v>
      </c>
    </row>
    <row r="28" spans="1:2" x14ac:dyDescent="0.35">
      <c r="A28" s="2" t="str">
        <f>HYPERLINK("#'Table 27'!A1", "Table 27")</f>
        <v>Table 27</v>
      </c>
      <c r="B28" t="s">
        <v>27</v>
      </c>
    </row>
    <row r="29" spans="1:2" x14ac:dyDescent="0.35">
      <c r="A29" s="2" t="str">
        <f>HYPERLINK("#'Table 28'!A1", "Table 28")</f>
        <v>Table 28</v>
      </c>
      <c r="B29" t="s">
        <v>28</v>
      </c>
    </row>
    <row r="30" spans="1:2" x14ac:dyDescent="0.35">
      <c r="A30" s="2" t="str">
        <f>HYPERLINK("#'Table 29'!A1", "Table 29")</f>
        <v>Table 29</v>
      </c>
      <c r="B30" t="s">
        <v>29</v>
      </c>
    </row>
    <row r="31" spans="1:2" x14ac:dyDescent="0.35">
      <c r="A31" s="2" t="str">
        <f>HYPERLINK("#'Table 30'!A1", "Table 30")</f>
        <v>Table 30</v>
      </c>
      <c r="B31" t="s">
        <v>30</v>
      </c>
    </row>
    <row r="32" spans="1:2" x14ac:dyDescent="0.35">
      <c r="A32" s="2" t="str">
        <f>HYPERLINK("#'Table 31'!A1", "Table 31")</f>
        <v>Table 31</v>
      </c>
      <c r="B32" t="s">
        <v>31</v>
      </c>
    </row>
    <row r="33" spans="1:2" x14ac:dyDescent="0.35">
      <c r="A33" s="2" t="str">
        <f>HYPERLINK("#'Table 32'!A1", "Table 32")</f>
        <v>Table 32</v>
      </c>
      <c r="B33" t="s">
        <v>32</v>
      </c>
    </row>
    <row r="34" spans="1:2" x14ac:dyDescent="0.35">
      <c r="A34" s="2" t="str">
        <f>HYPERLINK("#'Table 33'!A1", "Table 33")</f>
        <v>Table 33</v>
      </c>
      <c r="B34" t="s">
        <v>33</v>
      </c>
    </row>
    <row r="35" spans="1:2" x14ac:dyDescent="0.35">
      <c r="A35" s="2" t="str">
        <f>HYPERLINK("#'Table 34'!A1", "Table 34")</f>
        <v>Table 34</v>
      </c>
      <c r="B35" t="s">
        <v>34</v>
      </c>
    </row>
    <row r="36" spans="1:2" x14ac:dyDescent="0.35">
      <c r="A36" s="2" t="str">
        <f>HYPERLINK("#'Table 35'!A1", "Table 35")</f>
        <v>Table 35</v>
      </c>
      <c r="B36" t="s">
        <v>35</v>
      </c>
    </row>
    <row r="37" spans="1:2" x14ac:dyDescent="0.35">
      <c r="A37" s="2" t="str">
        <f>HYPERLINK("#'Table 36'!A1", "Table 36")</f>
        <v>Table 36</v>
      </c>
      <c r="B37" t="s">
        <v>36</v>
      </c>
    </row>
    <row r="38" spans="1:2" x14ac:dyDescent="0.35">
      <c r="A38" s="2" t="str">
        <f>HYPERLINK("#'Table 37'!A1", "Table 37")</f>
        <v>Table 37</v>
      </c>
      <c r="B38" t="s">
        <v>37</v>
      </c>
    </row>
    <row r="39" spans="1:2" x14ac:dyDescent="0.35">
      <c r="A39" s="2" t="str">
        <f>HYPERLINK("#'Table 38'!A1", "Table 38")</f>
        <v>Table 38</v>
      </c>
      <c r="B39" t="s">
        <v>38</v>
      </c>
    </row>
    <row r="40" spans="1:2" x14ac:dyDescent="0.35">
      <c r="A40" s="2" t="str">
        <f>HYPERLINK("#'Table 39'!A1", "Table 39")</f>
        <v>Table 39</v>
      </c>
      <c r="B40" t="s">
        <v>39</v>
      </c>
    </row>
    <row r="41" spans="1:2" x14ac:dyDescent="0.35">
      <c r="A41" s="2" t="str">
        <f>HYPERLINK("#'Table 40'!A1", "Table 40")</f>
        <v>Table 40</v>
      </c>
      <c r="B41" t="s">
        <v>40</v>
      </c>
    </row>
    <row r="42" spans="1:2" x14ac:dyDescent="0.35">
      <c r="A42" s="2" t="str">
        <f>HYPERLINK("#'Table 41'!A1", "Table 41")</f>
        <v>Table 41</v>
      </c>
      <c r="B42" t="s">
        <v>41</v>
      </c>
    </row>
    <row r="43" spans="1:2" x14ac:dyDescent="0.35">
      <c r="A43" s="2" t="str">
        <f>HYPERLINK("#'Table 42'!A1", "Table 42")</f>
        <v>Table 42</v>
      </c>
      <c r="B43" t="s">
        <v>42</v>
      </c>
    </row>
    <row r="44" spans="1:2" x14ac:dyDescent="0.35">
      <c r="A44" s="2" t="str">
        <f>HYPERLINK("#'Table 43'!A1", "Table 43")</f>
        <v>Table 43</v>
      </c>
      <c r="B44" t="s">
        <v>43</v>
      </c>
    </row>
    <row r="45" spans="1:2" x14ac:dyDescent="0.35">
      <c r="A45" s="2" t="str">
        <f>HYPERLINK("#'Table 44'!A1", "Table 44")</f>
        <v>Table 44</v>
      </c>
      <c r="B45" t="s">
        <v>44</v>
      </c>
    </row>
    <row r="46" spans="1:2" x14ac:dyDescent="0.35">
      <c r="A46" s="2" t="str">
        <f>HYPERLINK("#'Table 45'!A1", "Table 45")</f>
        <v>Table 45</v>
      </c>
      <c r="B46" t="s">
        <v>45</v>
      </c>
    </row>
    <row r="47" spans="1:2" x14ac:dyDescent="0.35">
      <c r="A47" s="2" t="str">
        <f>HYPERLINK("#'Table 46'!A1", "Table 46")</f>
        <v>Table 46</v>
      </c>
      <c r="B47" t="s">
        <v>46</v>
      </c>
    </row>
    <row r="48" spans="1:2" x14ac:dyDescent="0.35">
      <c r="A48" s="2" t="str">
        <f>HYPERLINK("#'Table 47'!A1", "Table 47")</f>
        <v>Table 47</v>
      </c>
      <c r="B48" t="s">
        <v>47</v>
      </c>
    </row>
    <row r="49" spans="1:2" x14ac:dyDescent="0.35">
      <c r="A49" s="2" t="str">
        <f>HYPERLINK("#'Table 48'!A1", "Table 48")</f>
        <v>Table 48</v>
      </c>
      <c r="B49" t="s">
        <v>48</v>
      </c>
    </row>
    <row r="50" spans="1:2" x14ac:dyDescent="0.35">
      <c r="A50" s="2" t="str">
        <f>HYPERLINK("#'Table 49'!A1", "Table 49")</f>
        <v>Table 49</v>
      </c>
      <c r="B50" t="s">
        <v>49</v>
      </c>
    </row>
    <row r="51" spans="1:2" x14ac:dyDescent="0.35">
      <c r="A51" s="2" t="str">
        <f>HYPERLINK("#'Table 50'!A1", "Table 50")</f>
        <v>Table 50</v>
      </c>
      <c r="B51" t="s">
        <v>50</v>
      </c>
    </row>
    <row r="52" spans="1:2" x14ac:dyDescent="0.35">
      <c r="A52" s="2" t="str">
        <f>HYPERLINK("#'Table 51'!A1", "Table 51")</f>
        <v>Table 51</v>
      </c>
      <c r="B52" t="s">
        <v>51</v>
      </c>
    </row>
    <row r="53" spans="1:2" x14ac:dyDescent="0.35">
      <c r="A53" s="2" t="str">
        <f>HYPERLINK("#'Table 52'!A1", "Table 52")</f>
        <v>Table 52</v>
      </c>
      <c r="B53" t="s">
        <v>52</v>
      </c>
    </row>
    <row r="54" spans="1:2" x14ac:dyDescent="0.35">
      <c r="A54" s="2" t="str">
        <f>HYPERLINK("#'Table 53'!A1", "Table 53")</f>
        <v>Table 53</v>
      </c>
      <c r="B54" t="s">
        <v>53</v>
      </c>
    </row>
    <row r="55" spans="1:2" x14ac:dyDescent="0.35">
      <c r="A55" s="2" t="str">
        <f>HYPERLINK("#'Table 54'!A1", "Table 54")</f>
        <v>Table 54</v>
      </c>
      <c r="B55" t="s">
        <v>54</v>
      </c>
    </row>
    <row r="56" spans="1:2" x14ac:dyDescent="0.35">
      <c r="A56" s="2" t="str">
        <f>HYPERLINK("#'Table 55'!A1", "Table 55")</f>
        <v>Table 55</v>
      </c>
      <c r="B56" t="s">
        <v>55</v>
      </c>
    </row>
    <row r="57" spans="1:2" x14ac:dyDescent="0.35">
      <c r="A57" s="2" t="str">
        <f>HYPERLINK("#'Table 56'!A1", "Table 56")</f>
        <v>Table 56</v>
      </c>
      <c r="B57" t="s">
        <v>56</v>
      </c>
    </row>
    <row r="58" spans="1:2" x14ac:dyDescent="0.35">
      <c r="A58" s="2" t="str">
        <f>HYPERLINK("#'Table 57'!A1", "Table 57")</f>
        <v>Table 57</v>
      </c>
      <c r="B58" t="s">
        <v>57</v>
      </c>
    </row>
    <row r="59" spans="1:2" x14ac:dyDescent="0.35">
      <c r="A59" s="2" t="str">
        <f>HYPERLINK("#'Table 58'!A1", "Table 58")</f>
        <v>Table 58</v>
      </c>
      <c r="B59" t="s">
        <v>58</v>
      </c>
    </row>
    <row r="60" spans="1:2" x14ac:dyDescent="0.35">
      <c r="A60" s="2" t="str">
        <f>HYPERLINK("#'Table 59'!A1", "Table 59")</f>
        <v>Table 59</v>
      </c>
      <c r="B60" t="s">
        <v>59</v>
      </c>
    </row>
    <row r="61" spans="1:2" x14ac:dyDescent="0.35">
      <c r="A61" s="2" t="str">
        <f>HYPERLINK("#'Table 60'!A1", "Table 60")</f>
        <v>Table 60</v>
      </c>
      <c r="B61" t="s">
        <v>60</v>
      </c>
    </row>
    <row r="62" spans="1:2" x14ac:dyDescent="0.35">
      <c r="A62" s="2" t="str">
        <f>HYPERLINK("#'Table 61'!A1", "Table 61")</f>
        <v>Table 61</v>
      </c>
      <c r="B62" t="s">
        <v>61</v>
      </c>
    </row>
    <row r="63" spans="1:2" x14ac:dyDescent="0.35">
      <c r="A63" s="2" t="str">
        <f>HYPERLINK("#'Table 62'!A1", "Table 62")</f>
        <v>Table 62</v>
      </c>
      <c r="B63" t="s">
        <v>62</v>
      </c>
    </row>
    <row r="64" spans="1:2" x14ac:dyDescent="0.35">
      <c r="A64" s="2" t="str">
        <f>HYPERLINK("#'Table 63'!A1", "Table 63")</f>
        <v>Table 63</v>
      </c>
      <c r="B64" t="s">
        <v>63</v>
      </c>
    </row>
    <row r="65" spans="1:2" x14ac:dyDescent="0.35">
      <c r="A65" s="2" t="str">
        <f>HYPERLINK("#'Table 64'!A1", "Table 64")</f>
        <v>Table 64</v>
      </c>
      <c r="B65" t="s">
        <v>64</v>
      </c>
    </row>
    <row r="66" spans="1:2" x14ac:dyDescent="0.35">
      <c r="A66" s="2" t="str">
        <f>HYPERLINK("#'Table 65'!A1", "Table 65")</f>
        <v>Table 65</v>
      </c>
      <c r="B66" t="s">
        <v>65</v>
      </c>
    </row>
    <row r="67" spans="1:2" x14ac:dyDescent="0.35">
      <c r="A67" s="2" t="str">
        <f>HYPERLINK("#'Table 66'!A1", "Table 66")</f>
        <v>Table 66</v>
      </c>
      <c r="B67" t="s">
        <v>66</v>
      </c>
    </row>
    <row r="68" spans="1:2" x14ac:dyDescent="0.35">
      <c r="A68" s="2" t="str">
        <f>HYPERLINK("#'Table 67'!A1", "Table 67")</f>
        <v>Table 67</v>
      </c>
      <c r="B68" t="s">
        <v>67</v>
      </c>
    </row>
    <row r="69" spans="1:2" x14ac:dyDescent="0.35">
      <c r="A69" s="2" t="str">
        <f>HYPERLINK("#'Table 68'!A1", "Table 68")</f>
        <v>Table 68</v>
      </c>
      <c r="B69" t="s">
        <v>68</v>
      </c>
    </row>
    <row r="70" spans="1:2" x14ac:dyDescent="0.35">
      <c r="A70" s="2" t="str">
        <f>HYPERLINK("#'Table 69'!A1", "Table 69")</f>
        <v>Table 69</v>
      </c>
      <c r="B70" t="s">
        <v>69</v>
      </c>
    </row>
    <row r="71" spans="1:2" x14ac:dyDescent="0.35">
      <c r="A71" s="2" t="str">
        <f>HYPERLINK("#'Table 70'!A1", "Table 70")</f>
        <v>Table 70</v>
      </c>
      <c r="B71" t="s">
        <v>70</v>
      </c>
    </row>
    <row r="72" spans="1:2" x14ac:dyDescent="0.35">
      <c r="A72" s="2" t="str">
        <f>HYPERLINK("#'Table 71'!A1", "Table 71")</f>
        <v>Table 71</v>
      </c>
      <c r="B72" t="s">
        <v>71</v>
      </c>
    </row>
    <row r="73" spans="1:2" x14ac:dyDescent="0.35">
      <c r="A73" s="2" t="str">
        <f>HYPERLINK("#'Table 72'!A1", "Table 72")</f>
        <v>Table 72</v>
      </c>
      <c r="B73" t="s">
        <v>72</v>
      </c>
    </row>
    <row r="74" spans="1:2" x14ac:dyDescent="0.35">
      <c r="A74" s="2" t="str">
        <f>HYPERLINK("#'Table 73'!A1", "Table 73")</f>
        <v>Table 73</v>
      </c>
      <c r="B74" t="s">
        <v>73</v>
      </c>
    </row>
    <row r="75" spans="1:2" x14ac:dyDescent="0.35">
      <c r="A75" s="2" t="str">
        <f>HYPERLINK("#'Table 74'!A1", "Table 74")</f>
        <v>Table 74</v>
      </c>
      <c r="B75" t="s">
        <v>74</v>
      </c>
    </row>
    <row r="76" spans="1:2" x14ac:dyDescent="0.35">
      <c r="A76" s="2" t="str">
        <f>HYPERLINK("#'Table 75'!A1", "Table 75")</f>
        <v>Table 75</v>
      </c>
      <c r="B76" t="s">
        <v>75</v>
      </c>
    </row>
    <row r="77" spans="1:2" x14ac:dyDescent="0.35">
      <c r="A77" s="2" t="str">
        <f>HYPERLINK("#'Table 76'!A1", "Table 76")</f>
        <v>Table 76</v>
      </c>
      <c r="B77" t="s">
        <v>76</v>
      </c>
    </row>
    <row r="78" spans="1:2" x14ac:dyDescent="0.35">
      <c r="A78" s="2" t="str">
        <f>HYPERLINK("#'Table 77'!A1", "Table 77")</f>
        <v>Table 77</v>
      </c>
      <c r="B78" t="s">
        <v>77</v>
      </c>
    </row>
    <row r="79" spans="1:2" x14ac:dyDescent="0.35">
      <c r="A79" s="2" t="str">
        <f>HYPERLINK("#'Table 78'!A1", "Table 78")</f>
        <v>Table 78</v>
      </c>
      <c r="B79" t="s">
        <v>78</v>
      </c>
    </row>
    <row r="80" spans="1:2" x14ac:dyDescent="0.35">
      <c r="A80" s="2" t="str">
        <f>HYPERLINK("#'Table 79'!A1", "Table 79")</f>
        <v>Table 79</v>
      </c>
      <c r="B80" t="s">
        <v>79</v>
      </c>
    </row>
    <row r="81" spans="1:2" x14ac:dyDescent="0.35">
      <c r="A81" s="2" t="str">
        <f>HYPERLINK("#'Table 80'!A1", "Table 80")</f>
        <v>Table 80</v>
      </c>
      <c r="B81" t="s">
        <v>80</v>
      </c>
    </row>
    <row r="82" spans="1:2" x14ac:dyDescent="0.35">
      <c r="A82" s="2" t="str">
        <f>HYPERLINK("#'Table 81'!A1", "Table 81")</f>
        <v>Table 81</v>
      </c>
      <c r="B82" t="s">
        <v>81</v>
      </c>
    </row>
    <row r="83" spans="1:2" x14ac:dyDescent="0.35">
      <c r="A83" s="2" t="str">
        <f>HYPERLINK("#'Table 82'!A1", "Table 82")</f>
        <v>Table 82</v>
      </c>
      <c r="B83" t="s">
        <v>82</v>
      </c>
    </row>
    <row r="84" spans="1:2" x14ac:dyDescent="0.35">
      <c r="A84" s="2" t="str">
        <f>HYPERLINK("#'Table 83'!A1", "Table 83")</f>
        <v>Table 83</v>
      </c>
      <c r="B84" t="s">
        <v>83</v>
      </c>
    </row>
    <row r="85" spans="1:2" x14ac:dyDescent="0.35">
      <c r="A85" s="2" t="str">
        <f>HYPERLINK("#'Table 84'!A1", "Table 84")</f>
        <v>Table 84</v>
      </c>
      <c r="B85" t="s">
        <v>84</v>
      </c>
    </row>
    <row r="86" spans="1:2" x14ac:dyDescent="0.35">
      <c r="A86" s="2" t="str">
        <f>HYPERLINK("#'Table 85'!A1", "Table 85")</f>
        <v>Table 85</v>
      </c>
      <c r="B86" t="s">
        <v>85</v>
      </c>
    </row>
    <row r="87" spans="1:2" x14ac:dyDescent="0.35">
      <c r="A87" s="2" t="str">
        <f>HYPERLINK("#'Table 86'!A1", "Table 86")</f>
        <v>Table 86</v>
      </c>
      <c r="B87" t="s">
        <v>86</v>
      </c>
    </row>
    <row r="88" spans="1:2" x14ac:dyDescent="0.35">
      <c r="A88" s="2" t="str">
        <f>HYPERLINK("#'Table 87'!A1", "Table 87")</f>
        <v>Table 87</v>
      </c>
      <c r="B88" t="s">
        <v>87</v>
      </c>
    </row>
    <row r="89" spans="1:2" x14ac:dyDescent="0.35">
      <c r="A89" s="2" t="str">
        <f>HYPERLINK("#'Table 88'!A1", "Table 88")</f>
        <v>Table 88</v>
      </c>
      <c r="B89" t="s">
        <v>88</v>
      </c>
    </row>
    <row r="90" spans="1:2" x14ac:dyDescent="0.35">
      <c r="A90" s="2" t="str">
        <f>HYPERLINK("#'Table 89'!A1", "Table 89")</f>
        <v>Table 89</v>
      </c>
      <c r="B90" t="s">
        <v>89</v>
      </c>
    </row>
    <row r="91" spans="1:2" x14ac:dyDescent="0.35">
      <c r="A91" s="2" t="str">
        <f>HYPERLINK("#'Table 90'!A1", "Table 90")</f>
        <v>Table 90</v>
      </c>
      <c r="B91" t="s">
        <v>90</v>
      </c>
    </row>
    <row r="92" spans="1:2" x14ac:dyDescent="0.35">
      <c r="A92" s="22" t="s">
        <v>2059</v>
      </c>
      <c r="B92" t="s">
        <v>2060</v>
      </c>
    </row>
  </sheetData>
  <hyperlinks>
    <hyperlink ref="A92" location="'Table 91'!R1C1" display="Table 91" xr:uid="{EDAAB7F9-2393-47C0-B141-B89EE18EDE9A}"/>
  </hyperlink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20"/>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9</v>
      </c>
    </row>
    <row r="2" spans="1:8" ht="29" x14ac:dyDescent="0.35">
      <c r="A2" s="16" t="s">
        <v>239</v>
      </c>
      <c r="B2" s="16" t="s">
        <v>93</v>
      </c>
      <c r="C2" s="16" t="s">
        <v>94</v>
      </c>
      <c r="D2" s="16" t="s">
        <v>95</v>
      </c>
      <c r="E2" s="16" t="s">
        <v>96</v>
      </c>
      <c r="F2" s="16" t="s">
        <v>97</v>
      </c>
      <c r="G2" s="16" t="s">
        <v>98</v>
      </c>
      <c r="H2" s="16" t="s">
        <v>99</v>
      </c>
    </row>
    <row r="3" spans="1:8" x14ac:dyDescent="0.35">
      <c r="A3" s="8" t="s">
        <v>240</v>
      </c>
      <c r="B3" s="9">
        <v>301</v>
      </c>
      <c r="C3" s="10">
        <v>7.5099800399201597E-2</v>
      </c>
      <c r="D3" s="11">
        <v>262.84207268770803</v>
      </c>
      <c r="E3" s="10">
        <v>6.5579359453021097E-2</v>
      </c>
      <c r="F3" s="9">
        <v>4008</v>
      </c>
      <c r="G3" s="10">
        <v>1.0898270577806899E-2</v>
      </c>
      <c r="H3" s="8" t="s">
        <v>241</v>
      </c>
    </row>
    <row r="4" spans="1:8" x14ac:dyDescent="0.35">
      <c r="A4" s="3" t="s">
        <v>242</v>
      </c>
      <c r="B4" s="4">
        <v>598</v>
      </c>
      <c r="C4" s="5">
        <v>0.149201596806387</v>
      </c>
      <c r="D4" s="6">
        <v>604.43895928202198</v>
      </c>
      <c r="E4" s="5">
        <v>0.15080812357335899</v>
      </c>
      <c r="F4" s="4">
        <v>4008</v>
      </c>
      <c r="G4" s="5">
        <v>1.47329877200409E-2</v>
      </c>
      <c r="H4" s="3" t="s">
        <v>243</v>
      </c>
    </row>
    <row r="5" spans="1:8" x14ac:dyDescent="0.35">
      <c r="A5" s="3" t="s">
        <v>244</v>
      </c>
      <c r="B5" s="4">
        <v>67</v>
      </c>
      <c r="C5" s="5">
        <v>1.6716566866267501E-2</v>
      </c>
      <c r="D5" s="6">
        <v>88.7308544432681</v>
      </c>
      <c r="E5" s="5">
        <v>2.2138436737342299E-2</v>
      </c>
      <c r="F5" s="4">
        <v>4008</v>
      </c>
      <c r="G5" s="5">
        <v>5.30155979606068E-3</v>
      </c>
      <c r="H5" s="3" t="s">
        <v>245</v>
      </c>
    </row>
    <row r="6" spans="1:8" x14ac:dyDescent="0.35">
      <c r="A6" s="3" t="s">
        <v>246</v>
      </c>
      <c r="B6" s="4">
        <v>96</v>
      </c>
      <c r="C6" s="5">
        <v>2.39520958083832E-2</v>
      </c>
      <c r="D6" s="6">
        <v>61.376539957550797</v>
      </c>
      <c r="E6" s="5">
        <v>1.5313507973440801E-2</v>
      </c>
      <c r="F6" s="4">
        <v>4008</v>
      </c>
      <c r="G6" s="5">
        <v>6.3226346192168398E-3</v>
      </c>
      <c r="H6" s="3" t="s">
        <v>247</v>
      </c>
    </row>
    <row r="7" spans="1:8" x14ac:dyDescent="0.35">
      <c r="A7" s="3" t="s">
        <v>248</v>
      </c>
      <c r="B7" s="4">
        <v>36</v>
      </c>
      <c r="C7" s="5">
        <v>8.9820359281437105E-3</v>
      </c>
      <c r="D7" s="6">
        <v>42.587431645065898</v>
      </c>
      <c r="E7" s="5">
        <v>1.06256066978707E-2</v>
      </c>
      <c r="F7" s="4">
        <v>4008</v>
      </c>
      <c r="G7" s="5">
        <v>3.9013859504691199E-3</v>
      </c>
      <c r="H7" s="3" t="s">
        <v>206</v>
      </c>
    </row>
    <row r="8" spans="1:8" x14ac:dyDescent="0.35">
      <c r="A8" s="3" t="s">
        <v>249</v>
      </c>
      <c r="B8" s="4">
        <v>91</v>
      </c>
      <c r="C8" s="5">
        <v>2.2704590818363301E-2</v>
      </c>
      <c r="D8" s="6">
        <v>93.538832880612006</v>
      </c>
      <c r="E8" s="5">
        <v>2.33380321558413E-2</v>
      </c>
      <c r="F8" s="4">
        <v>4008</v>
      </c>
      <c r="G8" s="5">
        <v>6.1597137062168201E-3</v>
      </c>
      <c r="H8" s="3" t="s">
        <v>250</v>
      </c>
    </row>
    <row r="9" spans="1:8" x14ac:dyDescent="0.35">
      <c r="A9" s="3" t="s">
        <v>251</v>
      </c>
      <c r="B9" s="4">
        <v>80</v>
      </c>
      <c r="C9" s="5">
        <v>1.9960079840319399E-2</v>
      </c>
      <c r="D9" s="6">
        <v>52.337107727033697</v>
      </c>
      <c r="E9" s="5">
        <v>1.30581606105373E-2</v>
      </c>
      <c r="F9" s="4">
        <v>4008</v>
      </c>
      <c r="G9" s="5">
        <v>5.7835404640021399E-3</v>
      </c>
      <c r="H9" s="3" t="s">
        <v>252</v>
      </c>
    </row>
    <row r="10" spans="1:8" x14ac:dyDescent="0.35">
      <c r="A10" s="3" t="s">
        <v>253</v>
      </c>
      <c r="B10" s="4">
        <v>33</v>
      </c>
      <c r="C10" s="5">
        <v>8.2335329341317407E-3</v>
      </c>
      <c r="D10" s="6">
        <v>25.4125689755896</v>
      </c>
      <c r="E10" s="5">
        <v>6.3404613212548798E-3</v>
      </c>
      <c r="F10" s="4">
        <v>4008</v>
      </c>
      <c r="G10" s="5">
        <v>3.7367030095588698E-3</v>
      </c>
      <c r="H10" s="3" t="s">
        <v>254</v>
      </c>
    </row>
    <row r="11" spans="1:8" x14ac:dyDescent="0.35">
      <c r="A11" s="3" t="s">
        <v>255</v>
      </c>
      <c r="B11" s="4">
        <v>1021</v>
      </c>
      <c r="C11" s="5">
        <v>0.254740518962076</v>
      </c>
      <c r="D11" s="6">
        <v>1028.1028560493601</v>
      </c>
      <c r="E11" s="5">
        <v>0.25651268863506899</v>
      </c>
      <c r="F11" s="4">
        <v>4008</v>
      </c>
      <c r="G11" s="5">
        <v>1.8017458388351799E-2</v>
      </c>
      <c r="H11" s="3" t="s">
        <v>256</v>
      </c>
    </row>
    <row r="12" spans="1:8" x14ac:dyDescent="0.35">
      <c r="A12" s="3" t="s">
        <v>257</v>
      </c>
      <c r="B12" s="4">
        <v>47</v>
      </c>
      <c r="C12" s="5">
        <v>1.17265469061876E-2</v>
      </c>
      <c r="D12" s="6">
        <v>50.806832836913301</v>
      </c>
      <c r="E12" s="5">
        <v>1.26763554982319E-2</v>
      </c>
      <c r="F12" s="4">
        <v>4008</v>
      </c>
      <c r="G12" s="5">
        <v>4.4515821832161696E-3</v>
      </c>
      <c r="H12" s="3" t="s">
        <v>258</v>
      </c>
    </row>
    <row r="13" spans="1:8" x14ac:dyDescent="0.35">
      <c r="A13" s="3" t="s">
        <v>259</v>
      </c>
      <c r="B13" s="4">
        <v>359</v>
      </c>
      <c r="C13" s="5">
        <v>8.95708582834331E-2</v>
      </c>
      <c r="D13" s="6">
        <v>401.50130269132598</v>
      </c>
      <c r="E13" s="5">
        <v>0.100174975721389</v>
      </c>
      <c r="F13" s="4">
        <v>4008</v>
      </c>
      <c r="G13" s="5">
        <v>1.18085670894491E-2</v>
      </c>
      <c r="H13" s="3" t="s">
        <v>260</v>
      </c>
    </row>
    <row r="14" spans="1:8" x14ac:dyDescent="0.35">
      <c r="A14" s="3" t="s">
        <v>261</v>
      </c>
      <c r="B14" s="4">
        <v>41</v>
      </c>
      <c r="C14" s="5">
        <v>1.02295409181637E-2</v>
      </c>
      <c r="D14" s="6">
        <v>32.409626658387197</v>
      </c>
      <c r="E14" s="5">
        <v>8.0862341962043803E-3</v>
      </c>
      <c r="F14" s="4">
        <v>4008</v>
      </c>
      <c r="G14" s="5">
        <v>4.1608884605599302E-3</v>
      </c>
      <c r="H14" s="3" t="s">
        <v>262</v>
      </c>
    </row>
    <row r="15" spans="1:8" x14ac:dyDescent="0.35">
      <c r="A15" s="3" t="s">
        <v>263</v>
      </c>
      <c r="B15" s="4">
        <v>1044</v>
      </c>
      <c r="C15" s="5">
        <v>0.260479041916168</v>
      </c>
      <c r="D15" s="6">
        <v>1076.1551984730399</v>
      </c>
      <c r="E15" s="5">
        <v>0.268501796026207</v>
      </c>
      <c r="F15" s="4">
        <v>4008</v>
      </c>
      <c r="G15" s="5">
        <v>1.8148987200704399E-2</v>
      </c>
      <c r="H15" s="3" t="s">
        <v>264</v>
      </c>
    </row>
    <row r="16" spans="1:8" x14ac:dyDescent="0.35">
      <c r="A16" s="3" t="s">
        <v>265</v>
      </c>
      <c r="B16" s="4">
        <v>23</v>
      </c>
      <c r="C16" s="5">
        <v>5.7385229540918197E-3</v>
      </c>
      <c r="D16" s="6">
        <v>24.264825826763101</v>
      </c>
      <c r="E16" s="5">
        <v>6.0540982601704303E-3</v>
      </c>
      <c r="F16" s="4">
        <v>4008</v>
      </c>
      <c r="G16" s="5">
        <v>3.1234972380019101E-3</v>
      </c>
      <c r="H16" s="3" t="s">
        <v>266</v>
      </c>
    </row>
    <row r="17" spans="1:8" x14ac:dyDescent="0.35">
      <c r="A17" s="12" t="s">
        <v>267</v>
      </c>
      <c r="B17" s="13">
        <v>171</v>
      </c>
      <c r="C17" s="14">
        <v>4.2664670658682603E-2</v>
      </c>
      <c r="D17" s="15">
        <v>163.494989865365</v>
      </c>
      <c r="E17" s="14">
        <v>4.0792163140061198E-2</v>
      </c>
      <c r="F17" s="13">
        <v>4008</v>
      </c>
      <c r="G17" s="14">
        <v>8.3571269644031106E-3</v>
      </c>
      <c r="H17" s="12" t="s">
        <v>268</v>
      </c>
    </row>
    <row r="18" spans="1:8" x14ac:dyDescent="0.35">
      <c r="A18" s="18" t="s">
        <v>146</v>
      </c>
      <c r="B18" s="4"/>
      <c r="C18" s="5"/>
      <c r="D18" s="6"/>
      <c r="E18" s="5"/>
      <c r="F18" s="4"/>
      <c r="G18" s="5"/>
      <c r="H18" s="3"/>
    </row>
    <row r="19" spans="1:8" x14ac:dyDescent="0.35">
      <c r="A19" s="18" t="s">
        <v>269</v>
      </c>
    </row>
    <row r="20" spans="1:8" x14ac:dyDescent="0.35">
      <c r="A20"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18"/>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10</v>
      </c>
    </row>
    <row r="2" spans="1:8" ht="29" x14ac:dyDescent="0.35">
      <c r="A2" s="16" t="s">
        <v>270</v>
      </c>
      <c r="B2" s="16" t="s">
        <v>93</v>
      </c>
      <c r="C2" s="16" t="s">
        <v>94</v>
      </c>
      <c r="D2" s="16" t="s">
        <v>95</v>
      </c>
      <c r="E2" s="16" t="s">
        <v>96</v>
      </c>
      <c r="F2" s="16" t="s">
        <v>97</v>
      </c>
      <c r="G2" s="16" t="s">
        <v>98</v>
      </c>
      <c r="H2" s="16" t="s">
        <v>99</v>
      </c>
    </row>
    <row r="3" spans="1:8" x14ac:dyDescent="0.35">
      <c r="A3" s="8" t="s">
        <v>271</v>
      </c>
      <c r="B3" s="9">
        <v>951</v>
      </c>
      <c r="C3" s="10">
        <v>0.23727544910179599</v>
      </c>
      <c r="D3" s="11">
        <v>1021.81391342824</v>
      </c>
      <c r="E3" s="10">
        <v>0.25494359117471099</v>
      </c>
      <c r="F3" s="9">
        <v>4008</v>
      </c>
      <c r="G3" s="10">
        <v>1.75914250865826E-2</v>
      </c>
      <c r="H3" s="8" t="s">
        <v>272</v>
      </c>
    </row>
    <row r="4" spans="1:8" x14ac:dyDescent="0.35">
      <c r="A4" s="3" t="s">
        <v>273</v>
      </c>
      <c r="B4" s="4">
        <v>1024</v>
      </c>
      <c r="C4" s="5">
        <v>0.25548902195608802</v>
      </c>
      <c r="D4" s="6">
        <v>945.441346451085</v>
      </c>
      <c r="E4" s="5">
        <v>0.23588855949378401</v>
      </c>
      <c r="F4" s="4">
        <v>4008</v>
      </c>
      <c r="G4" s="5">
        <v>1.8034845787280301E-2</v>
      </c>
      <c r="H4" s="3" t="s">
        <v>274</v>
      </c>
    </row>
    <row r="5" spans="1:8" x14ac:dyDescent="0.35">
      <c r="A5" s="3" t="s">
        <v>275</v>
      </c>
      <c r="B5" s="4">
        <v>67</v>
      </c>
      <c r="C5" s="5">
        <v>1.6716566866267501E-2</v>
      </c>
      <c r="D5" s="6">
        <v>61.010431429673702</v>
      </c>
      <c r="E5" s="5">
        <v>1.5222163530357701E-2</v>
      </c>
      <c r="F5" s="4">
        <v>4008</v>
      </c>
      <c r="G5" s="5">
        <v>5.30155979606068E-3</v>
      </c>
      <c r="H5" s="3" t="s">
        <v>276</v>
      </c>
    </row>
    <row r="6" spans="1:8" x14ac:dyDescent="0.35">
      <c r="A6" s="3" t="s">
        <v>277</v>
      </c>
      <c r="B6" s="4">
        <v>52</v>
      </c>
      <c r="C6" s="5">
        <v>1.29740518962076E-2</v>
      </c>
      <c r="D6" s="6">
        <v>46.418313483951103</v>
      </c>
      <c r="E6" s="5">
        <v>1.1581415539908E-2</v>
      </c>
      <c r="F6" s="4">
        <v>4008</v>
      </c>
      <c r="G6" s="5">
        <v>4.6794289617861197E-3</v>
      </c>
      <c r="H6" s="3" t="s">
        <v>278</v>
      </c>
    </row>
    <row r="7" spans="1:8" x14ac:dyDescent="0.35">
      <c r="A7" s="3" t="s">
        <v>279</v>
      </c>
      <c r="B7" s="4">
        <v>844</v>
      </c>
      <c r="C7" s="5">
        <v>0.210578842315369</v>
      </c>
      <c r="D7" s="6">
        <v>806.49456635548597</v>
      </c>
      <c r="E7" s="5">
        <v>0.20122119919049</v>
      </c>
      <c r="F7" s="4">
        <v>4008</v>
      </c>
      <c r="G7" s="5">
        <v>1.6859803401382899E-2</v>
      </c>
      <c r="H7" s="3" t="s">
        <v>280</v>
      </c>
    </row>
    <row r="8" spans="1:8" x14ac:dyDescent="0.35">
      <c r="A8" s="3" t="s">
        <v>281</v>
      </c>
      <c r="B8" s="4">
        <v>70</v>
      </c>
      <c r="C8" s="5">
        <v>1.74650698602794E-2</v>
      </c>
      <c r="D8" s="6">
        <v>57.711173184597797</v>
      </c>
      <c r="E8" s="5">
        <v>1.43989953055384E-2</v>
      </c>
      <c r="F8" s="4">
        <v>4008</v>
      </c>
      <c r="G8" s="5">
        <v>5.4168888121186301E-3</v>
      </c>
      <c r="H8" s="3" t="s">
        <v>282</v>
      </c>
    </row>
    <row r="9" spans="1:8" x14ac:dyDescent="0.35">
      <c r="A9" s="3" t="s">
        <v>283</v>
      </c>
      <c r="B9" s="4">
        <v>37</v>
      </c>
      <c r="C9" s="5">
        <v>9.2315369261477005E-3</v>
      </c>
      <c r="D9" s="6">
        <v>40.710477115512703</v>
      </c>
      <c r="E9" s="5">
        <v>1.01573046695391E-2</v>
      </c>
      <c r="F9" s="4">
        <v>4008</v>
      </c>
      <c r="G9" s="5">
        <v>3.9547027959970201E-3</v>
      </c>
      <c r="H9" s="3" t="s">
        <v>284</v>
      </c>
    </row>
    <row r="10" spans="1:8" x14ac:dyDescent="0.35">
      <c r="A10" s="3" t="s">
        <v>285</v>
      </c>
      <c r="B10" s="4">
        <v>47</v>
      </c>
      <c r="C10" s="5">
        <v>1.17265469061876E-2</v>
      </c>
      <c r="D10" s="6">
        <v>53.242754570794901</v>
      </c>
      <c r="E10" s="5">
        <v>1.3284120401894899E-2</v>
      </c>
      <c r="F10" s="4">
        <v>4008</v>
      </c>
      <c r="G10" s="5">
        <v>4.4515821832161696E-3</v>
      </c>
      <c r="H10" s="3" t="s">
        <v>286</v>
      </c>
    </row>
    <row r="11" spans="1:8" x14ac:dyDescent="0.35">
      <c r="A11" s="3" t="s">
        <v>287</v>
      </c>
      <c r="B11" s="4">
        <v>167</v>
      </c>
      <c r="C11" s="5">
        <v>4.1666666666666699E-2</v>
      </c>
      <c r="D11" s="6">
        <v>147.394038712596</v>
      </c>
      <c r="E11" s="5">
        <v>3.6774959758631702E-2</v>
      </c>
      <c r="F11" s="4">
        <v>4008</v>
      </c>
      <c r="G11" s="5">
        <v>8.2631081036588904E-3</v>
      </c>
      <c r="H11" s="3" t="s">
        <v>288</v>
      </c>
    </row>
    <row r="12" spans="1:8" x14ac:dyDescent="0.35">
      <c r="A12" s="3" t="s">
        <v>289</v>
      </c>
      <c r="B12" s="4">
        <v>51</v>
      </c>
      <c r="C12" s="5">
        <v>1.2724550898203599E-2</v>
      </c>
      <c r="D12" s="6">
        <v>48.339991108365801</v>
      </c>
      <c r="E12" s="5">
        <v>1.2060876025041399E-2</v>
      </c>
      <c r="F12" s="4">
        <v>4008</v>
      </c>
      <c r="G12" s="5">
        <v>4.6348017103556901E-3</v>
      </c>
      <c r="H12" s="3" t="s">
        <v>290</v>
      </c>
    </row>
    <row r="13" spans="1:8" x14ac:dyDescent="0.35">
      <c r="A13" s="3" t="s">
        <v>291</v>
      </c>
      <c r="B13" s="4">
        <v>97</v>
      </c>
      <c r="C13" s="5">
        <v>2.4201596806387199E-2</v>
      </c>
      <c r="D13" s="6">
        <v>108.473256882065</v>
      </c>
      <c r="E13" s="5">
        <v>2.70641858488187E-2</v>
      </c>
      <c r="F13" s="4">
        <v>4008</v>
      </c>
      <c r="G13" s="5">
        <v>6.3546673377935098E-3</v>
      </c>
      <c r="H13" s="3" t="s">
        <v>292</v>
      </c>
    </row>
    <row r="14" spans="1:8" x14ac:dyDescent="0.35">
      <c r="A14" s="3" t="s">
        <v>293</v>
      </c>
      <c r="B14" s="4">
        <v>193</v>
      </c>
      <c r="C14" s="5">
        <v>4.8153692614770503E-2</v>
      </c>
      <c r="D14" s="6">
        <v>187.31349835278701</v>
      </c>
      <c r="E14" s="5">
        <v>4.6734904778639397E-2</v>
      </c>
      <c r="F14" s="4">
        <v>4008</v>
      </c>
      <c r="G14" s="5">
        <v>8.8529695616087496E-3</v>
      </c>
      <c r="H14" s="3" t="s">
        <v>294</v>
      </c>
    </row>
    <row r="15" spans="1:8" x14ac:dyDescent="0.35">
      <c r="A15" s="12" t="s">
        <v>295</v>
      </c>
      <c r="B15" s="13">
        <v>408</v>
      </c>
      <c r="C15" s="14">
        <v>0.101796407185629</v>
      </c>
      <c r="D15" s="15">
        <v>483.63623892484401</v>
      </c>
      <c r="E15" s="14">
        <v>0.12066772428264599</v>
      </c>
      <c r="F15" s="13">
        <v>4008</v>
      </c>
      <c r="G15" s="14">
        <v>1.2503867913637501E-2</v>
      </c>
      <c r="H15" s="12" t="s">
        <v>296</v>
      </c>
    </row>
    <row r="16" spans="1:8" x14ac:dyDescent="0.35">
      <c r="A16" s="18" t="s">
        <v>146</v>
      </c>
      <c r="B16" s="4"/>
      <c r="C16" s="5"/>
      <c r="D16" s="6"/>
      <c r="E16" s="5"/>
      <c r="F16" s="4"/>
      <c r="G16" s="5"/>
      <c r="H16" s="3"/>
    </row>
    <row r="17" spans="1:1" x14ac:dyDescent="0.35">
      <c r="A17" s="18" t="s">
        <v>297</v>
      </c>
    </row>
    <row r="18" spans="1:1" x14ac:dyDescent="0.35">
      <c r="A18"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3"/>
  <sheetViews>
    <sheetView workbookViewId="0">
      <selection activeCell="A13" sqref="A13"/>
    </sheetView>
  </sheetViews>
  <sheetFormatPr defaultColWidth="0" defaultRowHeight="14.5" zeroHeight="1" x14ac:dyDescent="0.35"/>
  <cols>
    <col min="1" max="1" width="10.7265625" customWidth="1"/>
    <col min="2" max="2" width="35.7265625" customWidth="1"/>
    <col min="3" max="8" width="13.7265625" customWidth="1"/>
    <col min="9" max="9" width="15.7265625" customWidth="1"/>
    <col min="10" max="16384" width="10.90625" hidden="1"/>
  </cols>
  <sheetData>
    <row r="1" spans="1:9" ht="15.5" x14ac:dyDescent="0.35">
      <c r="A1" s="7" t="s">
        <v>11</v>
      </c>
    </row>
    <row r="2" spans="1:9" ht="29" x14ac:dyDescent="0.35">
      <c r="A2" s="16" t="s">
        <v>91</v>
      </c>
      <c r="B2" s="16" t="s">
        <v>92</v>
      </c>
      <c r="C2" s="16" t="s">
        <v>93</v>
      </c>
      <c r="D2" s="16" t="s">
        <v>94</v>
      </c>
      <c r="E2" s="16" t="s">
        <v>95</v>
      </c>
      <c r="F2" s="16" t="s">
        <v>96</v>
      </c>
      <c r="G2" s="16" t="s">
        <v>97</v>
      </c>
      <c r="H2" s="16" t="s">
        <v>98</v>
      </c>
      <c r="I2" s="16" t="s">
        <v>99</v>
      </c>
    </row>
    <row r="3" spans="1:9" x14ac:dyDescent="0.35">
      <c r="A3" s="8" t="s">
        <v>298</v>
      </c>
      <c r="B3" s="8" t="s">
        <v>299</v>
      </c>
      <c r="C3" s="9">
        <v>84</v>
      </c>
      <c r="D3" s="10">
        <v>2.09580838323353E-2</v>
      </c>
      <c r="E3" s="11">
        <v>94.001688531741195</v>
      </c>
      <c r="F3" s="10">
        <v>2.3453515102729802E-2</v>
      </c>
      <c r="G3" s="9">
        <v>4008</v>
      </c>
      <c r="H3" s="10">
        <v>5.9233471724854901E-3</v>
      </c>
      <c r="I3" s="8" t="s">
        <v>300</v>
      </c>
    </row>
    <row r="4" spans="1:9" x14ac:dyDescent="0.35">
      <c r="A4" s="3" t="s">
        <v>298</v>
      </c>
      <c r="B4" s="3" t="s">
        <v>301</v>
      </c>
      <c r="C4" s="4">
        <v>323</v>
      </c>
      <c r="D4" s="5">
        <v>8.05888223552894E-2</v>
      </c>
      <c r="E4" s="6">
        <v>293.10825354998798</v>
      </c>
      <c r="F4" s="5">
        <v>7.3130801783929195E-2</v>
      </c>
      <c r="G4" s="4">
        <v>4008</v>
      </c>
      <c r="H4" s="5">
        <v>1.1255973258268799E-2</v>
      </c>
      <c r="I4" s="3" t="s">
        <v>302</v>
      </c>
    </row>
    <row r="5" spans="1:9" x14ac:dyDescent="0.35">
      <c r="A5" s="3" t="s">
        <v>298</v>
      </c>
      <c r="B5" s="3" t="s">
        <v>303</v>
      </c>
      <c r="C5" s="4">
        <v>503</v>
      </c>
      <c r="D5" s="5">
        <v>0.125499001996008</v>
      </c>
      <c r="E5" s="6">
        <v>529.25306928668704</v>
      </c>
      <c r="F5" s="5">
        <v>0.132049168983704</v>
      </c>
      <c r="G5" s="4">
        <v>4008</v>
      </c>
      <c r="H5" s="5">
        <v>1.36990688708749E-2</v>
      </c>
      <c r="I5" s="3" t="s">
        <v>304</v>
      </c>
    </row>
    <row r="6" spans="1:9" x14ac:dyDescent="0.35">
      <c r="A6" s="3" t="s">
        <v>298</v>
      </c>
      <c r="B6" s="3" t="s">
        <v>305</v>
      </c>
      <c r="C6" s="4">
        <v>2346</v>
      </c>
      <c r="D6" s="5">
        <v>0.58532934131736503</v>
      </c>
      <c r="E6" s="6">
        <v>2355.1020819856399</v>
      </c>
      <c r="F6" s="19">
        <v>0.58760031985669703</v>
      </c>
      <c r="G6" s="4">
        <v>4008</v>
      </c>
      <c r="H6" s="5">
        <v>2.0372417088426902E-2</v>
      </c>
      <c r="I6" s="3" t="s">
        <v>306</v>
      </c>
    </row>
    <row r="7" spans="1:9" x14ac:dyDescent="0.35">
      <c r="A7" s="3" t="s">
        <v>298</v>
      </c>
      <c r="B7" s="3" t="s">
        <v>307</v>
      </c>
      <c r="C7" s="4">
        <v>752</v>
      </c>
      <c r="D7" s="5">
        <v>0.18762475049900201</v>
      </c>
      <c r="E7" s="6">
        <v>736.53490664594096</v>
      </c>
      <c r="F7" s="19">
        <v>0.183766194272939</v>
      </c>
      <c r="G7" s="4">
        <v>4008</v>
      </c>
      <c r="H7" s="5">
        <v>1.6144112072608699E-2</v>
      </c>
      <c r="I7" s="3" t="s">
        <v>308</v>
      </c>
    </row>
    <row r="8" spans="1:9" x14ac:dyDescent="0.35">
      <c r="A8" s="3" t="s">
        <v>309</v>
      </c>
      <c r="B8" s="3" t="s">
        <v>299</v>
      </c>
      <c r="C8" s="4">
        <v>75</v>
      </c>
      <c r="D8" s="5">
        <v>1.87125748502994E-2</v>
      </c>
      <c r="E8" s="6">
        <v>76.533992450405506</v>
      </c>
      <c r="F8" s="5">
        <v>1.9095307497606202E-2</v>
      </c>
      <c r="G8" s="4">
        <v>4008</v>
      </c>
      <c r="H8" s="5">
        <v>5.6034519254522701E-3</v>
      </c>
      <c r="I8" s="3" t="s">
        <v>310</v>
      </c>
    </row>
    <row r="9" spans="1:9" x14ac:dyDescent="0.35">
      <c r="A9" s="3" t="s">
        <v>309</v>
      </c>
      <c r="B9" s="3" t="s">
        <v>301</v>
      </c>
      <c r="C9" s="4">
        <v>253</v>
      </c>
      <c r="D9" s="5">
        <v>6.3123752495009997E-2</v>
      </c>
      <c r="E9" s="6">
        <v>258.36887764426899</v>
      </c>
      <c r="F9" s="5">
        <v>6.4463292825416296E-2</v>
      </c>
      <c r="G9" s="4">
        <v>4008</v>
      </c>
      <c r="H9" s="5">
        <v>1.00560697414724E-2</v>
      </c>
      <c r="I9" s="3" t="s">
        <v>311</v>
      </c>
    </row>
    <row r="10" spans="1:9" x14ac:dyDescent="0.35">
      <c r="A10" s="3" t="s">
        <v>309</v>
      </c>
      <c r="B10" s="3" t="s">
        <v>303</v>
      </c>
      <c r="C10" s="4">
        <v>533</v>
      </c>
      <c r="D10" s="5">
        <v>0.13298403193612801</v>
      </c>
      <c r="E10" s="6">
        <v>602.42655661125195</v>
      </c>
      <c r="F10" s="5">
        <v>0.15030602709861601</v>
      </c>
      <c r="G10" s="4">
        <v>4008</v>
      </c>
      <c r="H10" s="5">
        <v>1.4041194470044699E-2</v>
      </c>
      <c r="I10" s="3" t="s">
        <v>312</v>
      </c>
    </row>
    <row r="11" spans="1:9" x14ac:dyDescent="0.35">
      <c r="A11" s="3" t="s">
        <v>309</v>
      </c>
      <c r="B11" s="3" t="s">
        <v>305</v>
      </c>
      <c r="C11" s="4">
        <v>2317</v>
      </c>
      <c r="D11" s="5">
        <v>0.57809381237524904</v>
      </c>
      <c r="E11" s="6">
        <v>2289.9340668190998</v>
      </c>
      <c r="F11" s="5">
        <v>0.57134083503470601</v>
      </c>
      <c r="G11" s="4">
        <v>4008</v>
      </c>
      <c r="H11" s="5">
        <v>2.0421980918563301E-2</v>
      </c>
      <c r="I11" s="3" t="s">
        <v>313</v>
      </c>
    </row>
    <row r="12" spans="1:9" x14ac:dyDescent="0.35">
      <c r="A12" s="12" t="s">
        <v>309</v>
      </c>
      <c r="B12" s="12" t="s">
        <v>307</v>
      </c>
      <c r="C12" s="13">
        <v>830</v>
      </c>
      <c r="D12" s="14">
        <v>0.20708582834331299</v>
      </c>
      <c r="E12" s="15">
        <v>780.736506474973</v>
      </c>
      <c r="F12" s="14">
        <v>0.194794537543656</v>
      </c>
      <c r="G12" s="13">
        <v>4008</v>
      </c>
      <c r="H12" s="14">
        <v>1.6756335139594701E-2</v>
      </c>
      <c r="I12" s="12" t="s">
        <v>314</v>
      </c>
    </row>
    <row r="13" spans="1:9" x14ac:dyDescent="0.35">
      <c r="A13" s="17" t="str">
        <f>HYPERLINK("#'Table of Contents'!A1", "TOC")</f>
        <v>TOC</v>
      </c>
      <c r="B13" s="3"/>
      <c r="C13" s="4"/>
      <c r="D13" s="5"/>
      <c r="E13" s="6"/>
      <c r="F13" s="5"/>
      <c r="G13" s="4"/>
      <c r="H13" s="5"/>
      <c r="I13" s="3"/>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16"/>
  <sheetViews>
    <sheetView workbookViewId="0">
      <selection activeCell="A16" sqref="A16"/>
    </sheetView>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12</v>
      </c>
    </row>
    <row r="2" spans="1:9" ht="29" x14ac:dyDescent="0.35">
      <c r="A2" s="16" t="s">
        <v>91</v>
      </c>
      <c r="B2" s="16" t="s">
        <v>92</v>
      </c>
      <c r="C2" s="16" t="s">
        <v>93</v>
      </c>
      <c r="D2" s="16" t="s">
        <v>94</v>
      </c>
      <c r="E2" s="16" t="s">
        <v>95</v>
      </c>
      <c r="F2" s="16" t="s">
        <v>96</v>
      </c>
      <c r="G2" s="16" t="s">
        <v>97</v>
      </c>
      <c r="H2" s="16" t="s">
        <v>98</v>
      </c>
      <c r="I2" s="16" t="s">
        <v>99</v>
      </c>
    </row>
    <row r="3" spans="1:9" x14ac:dyDescent="0.35">
      <c r="A3" s="8" t="s">
        <v>315</v>
      </c>
      <c r="B3" s="8" t="s">
        <v>299</v>
      </c>
      <c r="C3" s="9">
        <v>62</v>
      </c>
      <c r="D3" s="10">
        <v>1.5469061876247499E-2</v>
      </c>
      <c r="E3" s="11">
        <v>60.576513153401201</v>
      </c>
      <c r="F3" s="10">
        <v>1.5113900487375501E-2</v>
      </c>
      <c r="G3" s="9">
        <v>4008</v>
      </c>
      <c r="H3" s="10">
        <v>5.1031393844419397E-3</v>
      </c>
      <c r="I3" s="8" t="s">
        <v>316</v>
      </c>
    </row>
    <row r="4" spans="1:9" x14ac:dyDescent="0.35">
      <c r="A4" s="3" t="s">
        <v>315</v>
      </c>
      <c r="B4" s="3" t="s">
        <v>301</v>
      </c>
      <c r="C4" s="4">
        <v>275</v>
      </c>
      <c r="D4" s="5">
        <v>6.8612774451097799E-2</v>
      </c>
      <c r="E4" s="6">
        <v>274.92054632497599</v>
      </c>
      <c r="F4" s="5">
        <v>6.8592950679884301E-2</v>
      </c>
      <c r="G4" s="4">
        <v>4008</v>
      </c>
      <c r="H4" s="5">
        <v>1.04534196948129E-2</v>
      </c>
      <c r="I4" s="3" t="s">
        <v>317</v>
      </c>
    </row>
    <row r="5" spans="1:9" x14ac:dyDescent="0.35">
      <c r="A5" s="3" t="s">
        <v>315</v>
      </c>
      <c r="B5" s="3" t="s">
        <v>303</v>
      </c>
      <c r="C5" s="4">
        <v>539</v>
      </c>
      <c r="D5" s="5">
        <v>0.134481037924152</v>
      </c>
      <c r="E5" s="6">
        <v>557.73059533150695</v>
      </c>
      <c r="F5" s="5">
        <v>0.139154340152571</v>
      </c>
      <c r="G5" s="4">
        <v>4008</v>
      </c>
      <c r="H5" s="5">
        <v>1.41078092142364E-2</v>
      </c>
      <c r="I5" s="3" t="s">
        <v>318</v>
      </c>
    </row>
    <row r="6" spans="1:9" x14ac:dyDescent="0.35">
      <c r="A6" s="3" t="s">
        <v>315</v>
      </c>
      <c r="B6" s="3" t="s">
        <v>305</v>
      </c>
      <c r="C6" s="4">
        <v>2617</v>
      </c>
      <c r="D6" s="5">
        <v>0.65294411177644696</v>
      </c>
      <c r="E6" s="6">
        <v>2595.1365951176999</v>
      </c>
      <c r="F6" s="5">
        <v>0.64748917043854703</v>
      </c>
      <c r="G6" s="4">
        <v>4008</v>
      </c>
      <c r="H6" s="5">
        <v>1.96846851004246E-2</v>
      </c>
      <c r="I6" s="3" t="s">
        <v>319</v>
      </c>
    </row>
    <row r="7" spans="1:9" x14ac:dyDescent="0.35">
      <c r="A7" s="3" t="s">
        <v>315</v>
      </c>
      <c r="B7" s="3" t="s">
        <v>307</v>
      </c>
      <c r="C7" s="4">
        <v>514</v>
      </c>
      <c r="D7" s="5">
        <v>0.12824351297405201</v>
      </c>
      <c r="E7" s="6">
        <v>518.40881469417798</v>
      </c>
      <c r="F7" s="5">
        <v>0.129343516640264</v>
      </c>
      <c r="G7" s="4">
        <v>4008</v>
      </c>
      <c r="H7" s="5">
        <v>1.3826302525343099E-2</v>
      </c>
      <c r="I7" s="3" t="s">
        <v>320</v>
      </c>
    </row>
    <row r="8" spans="1:9" x14ac:dyDescent="0.35">
      <c r="A8" s="3" t="s">
        <v>315</v>
      </c>
      <c r="B8" s="3" t="s">
        <v>145</v>
      </c>
      <c r="C8" s="4">
        <v>1</v>
      </c>
      <c r="D8" s="5">
        <v>2.4950099800399199E-4</v>
      </c>
      <c r="E8" s="6">
        <v>1.2269353782418999</v>
      </c>
      <c r="F8" s="5">
        <v>3.0612160135775999E-4</v>
      </c>
      <c r="G8" s="4">
        <v>4008</v>
      </c>
      <c r="H8" s="5">
        <v>6.5308952272868004E-4</v>
      </c>
      <c r="I8" s="3" t="s">
        <v>223</v>
      </c>
    </row>
    <row r="9" spans="1:9" x14ac:dyDescent="0.35">
      <c r="A9" s="3" t="s">
        <v>321</v>
      </c>
      <c r="B9" s="3" t="s">
        <v>299</v>
      </c>
      <c r="C9" s="4">
        <v>49</v>
      </c>
      <c r="D9" s="5">
        <v>1.22255489021956E-2</v>
      </c>
      <c r="E9" s="6">
        <v>44.794737924258897</v>
      </c>
      <c r="F9" s="5">
        <v>1.1176331817429899E-2</v>
      </c>
      <c r="G9" s="4">
        <v>4008</v>
      </c>
      <c r="H9" s="5">
        <v>4.5441623204865904E-3</v>
      </c>
      <c r="I9" s="3" t="s">
        <v>278</v>
      </c>
    </row>
    <row r="10" spans="1:9" x14ac:dyDescent="0.35">
      <c r="A10" s="3" t="s">
        <v>321</v>
      </c>
      <c r="B10" s="3" t="s">
        <v>301</v>
      </c>
      <c r="C10" s="4">
        <v>268</v>
      </c>
      <c r="D10" s="5">
        <v>6.6866267465069906E-2</v>
      </c>
      <c r="E10" s="6">
        <v>264.55163315745699</v>
      </c>
      <c r="F10" s="5">
        <v>6.6005896496371605E-2</v>
      </c>
      <c r="G10" s="4">
        <v>4008</v>
      </c>
      <c r="H10" s="5">
        <v>1.03291894618926E-2</v>
      </c>
      <c r="I10" s="3" t="s">
        <v>322</v>
      </c>
    </row>
    <row r="11" spans="1:9" x14ac:dyDescent="0.35">
      <c r="A11" s="3" t="s">
        <v>321</v>
      </c>
      <c r="B11" s="3" t="s">
        <v>303</v>
      </c>
      <c r="C11" s="4">
        <v>568</v>
      </c>
      <c r="D11" s="5">
        <v>0.14171656686626699</v>
      </c>
      <c r="E11" s="6">
        <v>612.22341135321903</v>
      </c>
      <c r="F11" s="5">
        <v>0.15275035213403701</v>
      </c>
      <c r="G11" s="4">
        <v>4008</v>
      </c>
      <c r="H11" s="5">
        <v>1.44216992490592E-2</v>
      </c>
      <c r="I11" s="3" t="s">
        <v>323</v>
      </c>
    </row>
    <row r="12" spans="1:9" x14ac:dyDescent="0.35">
      <c r="A12" s="3" t="s">
        <v>321</v>
      </c>
      <c r="B12" s="3" t="s">
        <v>305</v>
      </c>
      <c r="C12" s="4">
        <v>2562</v>
      </c>
      <c r="D12" s="5">
        <v>0.63922155688622795</v>
      </c>
      <c r="E12" s="6">
        <v>2544.9908457464599</v>
      </c>
      <c r="F12" s="5">
        <v>0.63497775592476502</v>
      </c>
      <c r="G12" s="4">
        <v>4008</v>
      </c>
      <c r="H12" s="5">
        <v>1.9858057073698102E-2</v>
      </c>
      <c r="I12" s="3" t="s">
        <v>324</v>
      </c>
    </row>
    <row r="13" spans="1:9" x14ac:dyDescent="0.35">
      <c r="A13" s="3" t="s">
        <v>321</v>
      </c>
      <c r="B13" s="3" t="s">
        <v>307</v>
      </c>
      <c r="C13" s="4">
        <v>559</v>
      </c>
      <c r="D13" s="5">
        <v>0.139471057884232</v>
      </c>
      <c r="E13" s="6">
        <v>537.83361248209303</v>
      </c>
      <c r="F13" s="5">
        <v>0.134190023074374</v>
      </c>
      <c r="G13" s="4">
        <v>4008</v>
      </c>
      <c r="H13" s="5">
        <v>1.4325689916573601E-2</v>
      </c>
      <c r="I13" s="3" t="s">
        <v>325</v>
      </c>
    </row>
    <row r="14" spans="1:9" x14ac:dyDescent="0.35">
      <c r="A14" s="12" t="s">
        <v>321</v>
      </c>
      <c r="B14" s="12" t="s">
        <v>145</v>
      </c>
      <c r="C14" s="13">
        <v>2</v>
      </c>
      <c r="D14" s="14">
        <v>4.9900199600798399E-4</v>
      </c>
      <c r="E14" s="15">
        <v>3.60575933651285</v>
      </c>
      <c r="F14" s="14">
        <v>8.9964055302216804E-4</v>
      </c>
      <c r="G14" s="13">
        <v>4008</v>
      </c>
      <c r="H14" s="14">
        <v>9.2349280397402596E-4</v>
      </c>
      <c r="I14" s="12" t="s">
        <v>326</v>
      </c>
    </row>
    <row r="15" spans="1:9" x14ac:dyDescent="0.35">
      <c r="A15" s="18" t="s">
        <v>228</v>
      </c>
      <c r="B15" s="3"/>
      <c r="C15" s="4"/>
      <c r="D15" s="5"/>
      <c r="E15" s="6"/>
      <c r="F15" s="5"/>
      <c r="G15" s="4"/>
      <c r="H15" s="5"/>
      <c r="I15" s="3"/>
    </row>
    <row r="16" spans="1:9" x14ac:dyDescent="0.35">
      <c r="A16"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20"/>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13</v>
      </c>
    </row>
    <row r="2" spans="1:9" ht="29" x14ac:dyDescent="0.35">
      <c r="A2" s="16" t="s">
        <v>327</v>
      </c>
      <c r="B2" s="16" t="s">
        <v>328</v>
      </c>
      <c r="C2" s="16" t="s">
        <v>93</v>
      </c>
      <c r="D2" s="16" t="s">
        <v>94</v>
      </c>
      <c r="E2" s="16" t="s">
        <v>95</v>
      </c>
      <c r="F2" s="16" t="s">
        <v>96</v>
      </c>
      <c r="G2" s="16" t="s">
        <v>97</v>
      </c>
      <c r="H2" s="16" t="s">
        <v>98</v>
      </c>
      <c r="I2" s="16" t="s">
        <v>99</v>
      </c>
    </row>
    <row r="3" spans="1:9" x14ac:dyDescent="0.35">
      <c r="A3" s="8" t="s">
        <v>101</v>
      </c>
      <c r="B3" s="8" t="s">
        <v>299</v>
      </c>
      <c r="C3" s="9">
        <v>25</v>
      </c>
      <c r="D3" s="10">
        <v>2.4319066147859902E-2</v>
      </c>
      <c r="E3" s="11">
        <v>25.765551806783201</v>
      </c>
      <c r="F3" s="10">
        <v>2.6665351079071701E-2</v>
      </c>
      <c r="G3" s="9">
        <v>1028</v>
      </c>
      <c r="H3" s="10">
        <v>1.25772418905472E-2</v>
      </c>
      <c r="I3" s="8" t="s">
        <v>329</v>
      </c>
    </row>
    <row r="4" spans="1:9" x14ac:dyDescent="0.35">
      <c r="A4" s="3" t="s">
        <v>101</v>
      </c>
      <c r="B4" s="3" t="s">
        <v>301</v>
      </c>
      <c r="C4" s="4">
        <v>78</v>
      </c>
      <c r="D4" s="5">
        <v>7.5875486381323007E-2</v>
      </c>
      <c r="E4" s="6">
        <v>81.4051340584234</v>
      </c>
      <c r="F4" s="5">
        <v>8.4248010505844698E-2</v>
      </c>
      <c r="G4" s="4">
        <v>1028</v>
      </c>
      <c r="H4" s="5">
        <v>2.1620913867871499E-2</v>
      </c>
      <c r="I4" s="3" t="s">
        <v>330</v>
      </c>
    </row>
    <row r="5" spans="1:9" x14ac:dyDescent="0.35">
      <c r="A5" s="3" t="s">
        <v>101</v>
      </c>
      <c r="B5" s="3" t="s">
        <v>303</v>
      </c>
      <c r="C5" s="4">
        <v>152</v>
      </c>
      <c r="D5" s="5">
        <v>0.147859922178988</v>
      </c>
      <c r="E5" s="6">
        <v>150.215315467869</v>
      </c>
      <c r="F5" s="5">
        <v>0.15546122025415701</v>
      </c>
      <c r="G5" s="4">
        <v>1028</v>
      </c>
      <c r="H5" s="5">
        <v>2.8982696547340099E-2</v>
      </c>
      <c r="I5" s="3" t="s">
        <v>331</v>
      </c>
    </row>
    <row r="6" spans="1:9" x14ac:dyDescent="0.35">
      <c r="A6" s="3" t="s">
        <v>101</v>
      </c>
      <c r="B6" s="3" t="s">
        <v>305</v>
      </c>
      <c r="C6" s="4">
        <v>564</v>
      </c>
      <c r="D6" s="5">
        <v>0.54863813229572</v>
      </c>
      <c r="E6" s="6">
        <v>521.82495139439595</v>
      </c>
      <c r="F6" s="5">
        <v>0.54004841949815496</v>
      </c>
      <c r="G6" s="4">
        <v>1028</v>
      </c>
      <c r="H6" s="5">
        <v>4.0631558885073603E-2</v>
      </c>
      <c r="I6" s="3" t="s">
        <v>332</v>
      </c>
    </row>
    <row r="7" spans="1:9" x14ac:dyDescent="0.35">
      <c r="A7" s="3" t="s">
        <v>101</v>
      </c>
      <c r="B7" s="3" t="s">
        <v>307</v>
      </c>
      <c r="C7" s="4">
        <v>209</v>
      </c>
      <c r="D7" s="5">
        <v>0.203307392996109</v>
      </c>
      <c r="E7" s="6">
        <v>187.044909810386</v>
      </c>
      <c r="F7" s="5">
        <v>0.193576998662772</v>
      </c>
      <c r="G7" s="4">
        <v>1028</v>
      </c>
      <c r="H7" s="5">
        <v>3.2860944098933503E-2</v>
      </c>
      <c r="I7" s="3" t="s">
        <v>333</v>
      </c>
    </row>
    <row r="8" spans="1:9" x14ac:dyDescent="0.35">
      <c r="A8" s="3" t="s">
        <v>103</v>
      </c>
      <c r="B8" s="3" t="s">
        <v>299</v>
      </c>
      <c r="C8" s="4">
        <v>50</v>
      </c>
      <c r="D8" s="5">
        <v>1.7064846416382298E-2</v>
      </c>
      <c r="E8" s="6">
        <v>50.768440643622299</v>
      </c>
      <c r="F8" s="5">
        <v>1.6929499764011299E-2</v>
      </c>
      <c r="G8" s="4">
        <v>2930</v>
      </c>
      <c r="H8" s="5">
        <v>6.2637502081330301E-3</v>
      </c>
      <c r="I8" s="3" t="s">
        <v>334</v>
      </c>
    </row>
    <row r="9" spans="1:9" x14ac:dyDescent="0.35">
      <c r="A9" s="3" t="s">
        <v>103</v>
      </c>
      <c r="B9" s="3" t="s">
        <v>301</v>
      </c>
      <c r="C9" s="4">
        <v>169</v>
      </c>
      <c r="D9" s="5">
        <v>5.7679180887371999E-2</v>
      </c>
      <c r="E9" s="6">
        <v>171.53655021733999</v>
      </c>
      <c r="F9" s="5">
        <v>5.7201441478360197E-2</v>
      </c>
      <c r="G9" s="4">
        <v>2930</v>
      </c>
      <c r="H9" s="5">
        <v>1.1275342418817801E-2</v>
      </c>
      <c r="I9" s="3" t="s">
        <v>335</v>
      </c>
    </row>
    <row r="10" spans="1:9" x14ac:dyDescent="0.35">
      <c r="A10" s="3" t="s">
        <v>103</v>
      </c>
      <c r="B10" s="3" t="s">
        <v>303</v>
      </c>
      <c r="C10" s="4">
        <v>371</v>
      </c>
      <c r="D10" s="5">
        <v>0.12662116040955601</v>
      </c>
      <c r="E10" s="6">
        <v>444.51506091815202</v>
      </c>
      <c r="F10" s="5">
        <v>0.148230229715726</v>
      </c>
      <c r="G10" s="4">
        <v>2930</v>
      </c>
      <c r="H10" s="5">
        <v>1.6083304407607201E-2</v>
      </c>
      <c r="I10" s="3" t="s">
        <v>336</v>
      </c>
    </row>
    <row r="11" spans="1:9" x14ac:dyDescent="0.35">
      <c r="A11" s="3" t="s">
        <v>103</v>
      </c>
      <c r="B11" s="3" t="s">
        <v>305</v>
      </c>
      <c r="C11" s="4">
        <v>1730</v>
      </c>
      <c r="D11" s="5">
        <v>0.59044368600682595</v>
      </c>
      <c r="E11" s="6">
        <v>1748.5324955108299</v>
      </c>
      <c r="F11" s="5">
        <v>0.58307444733060498</v>
      </c>
      <c r="G11" s="4">
        <v>2930</v>
      </c>
      <c r="H11" s="5">
        <v>2.3783012203900201E-2</v>
      </c>
      <c r="I11" s="3" t="s">
        <v>337</v>
      </c>
    </row>
    <row r="12" spans="1:9" x14ac:dyDescent="0.35">
      <c r="A12" s="3" t="s">
        <v>103</v>
      </c>
      <c r="B12" s="3" t="s">
        <v>307</v>
      </c>
      <c r="C12" s="4">
        <v>610</v>
      </c>
      <c r="D12" s="5">
        <v>0.208191126279863</v>
      </c>
      <c r="E12" s="6">
        <v>583.46261862215204</v>
      </c>
      <c r="F12" s="5">
        <v>0.194564381711298</v>
      </c>
      <c r="G12" s="4">
        <v>2930</v>
      </c>
      <c r="H12" s="5">
        <v>1.9636410120972999E-2</v>
      </c>
      <c r="I12" s="3" t="s">
        <v>338</v>
      </c>
    </row>
    <row r="13" spans="1:9" x14ac:dyDescent="0.35">
      <c r="A13" s="3" t="s">
        <v>339</v>
      </c>
      <c r="B13" s="3" t="s">
        <v>301</v>
      </c>
      <c r="C13" s="4">
        <v>6</v>
      </c>
      <c r="D13" s="5">
        <v>0.12</v>
      </c>
      <c r="E13" s="6">
        <v>5.4271933685056597</v>
      </c>
      <c r="F13" s="5">
        <v>0.12642262725018899</v>
      </c>
      <c r="G13" s="4">
        <v>50</v>
      </c>
      <c r="H13" s="5">
        <v>0.120309957006397</v>
      </c>
      <c r="I13" s="3" t="s">
        <v>340</v>
      </c>
    </row>
    <row r="14" spans="1:9" x14ac:dyDescent="0.35">
      <c r="A14" s="3" t="s">
        <v>339</v>
      </c>
      <c r="B14" s="3" t="s">
        <v>303</v>
      </c>
      <c r="C14" s="4">
        <v>10</v>
      </c>
      <c r="D14" s="5">
        <v>0.2</v>
      </c>
      <c r="E14" s="6">
        <v>7.6961802252315898</v>
      </c>
      <c r="F14" s="5">
        <v>0.179277069711748</v>
      </c>
      <c r="G14" s="4">
        <v>50</v>
      </c>
      <c r="H14" s="5">
        <v>0.14809131987576901</v>
      </c>
      <c r="I14" s="3" t="s">
        <v>341</v>
      </c>
    </row>
    <row r="15" spans="1:9" x14ac:dyDescent="0.35">
      <c r="A15" s="3" t="s">
        <v>339</v>
      </c>
      <c r="B15" s="3" t="s">
        <v>305</v>
      </c>
      <c r="C15" s="4">
        <v>23</v>
      </c>
      <c r="D15" s="5">
        <v>0.46</v>
      </c>
      <c r="E15" s="6">
        <v>19.576619913875899</v>
      </c>
      <c r="F15" s="5">
        <v>0.45602350130966701</v>
      </c>
      <c r="G15" s="4">
        <v>50</v>
      </c>
      <c r="H15" s="5">
        <v>0.184520833735664</v>
      </c>
      <c r="I15" s="3" t="s">
        <v>342</v>
      </c>
    </row>
    <row r="16" spans="1:9" x14ac:dyDescent="0.35">
      <c r="A16" s="12" t="s">
        <v>339</v>
      </c>
      <c r="B16" s="12" t="s">
        <v>307</v>
      </c>
      <c r="C16" s="13">
        <v>11</v>
      </c>
      <c r="D16" s="14">
        <v>0.22</v>
      </c>
      <c r="E16" s="15">
        <v>10.228978042434701</v>
      </c>
      <c r="F16" s="14">
        <v>0.23827680172839599</v>
      </c>
      <c r="G16" s="13">
        <v>50</v>
      </c>
      <c r="H16" s="14">
        <v>0.15336570461378199</v>
      </c>
      <c r="I16" s="12" t="s">
        <v>343</v>
      </c>
    </row>
    <row r="17" spans="1:9" x14ac:dyDescent="0.35">
      <c r="A17" s="18" t="s">
        <v>146</v>
      </c>
      <c r="B17" s="3"/>
      <c r="C17" s="4"/>
      <c r="D17" s="5"/>
      <c r="E17" s="6"/>
      <c r="F17" s="5"/>
      <c r="G17" s="4"/>
      <c r="H17" s="5"/>
      <c r="I17" s="3"/>
    </row>
    <row r="18" spans="1:9" x14ac:dyDescent="0.35">
      <c r="A18" s="18" t="s">
        <v>344</v>
      </c>
    </row>
    <row r="19" spans="1:9" x14ac:dyDescent="0.35">
      <c r="A19" s="18" t="s">
        <v>345</v>
      </c>
    </row>
    <row r="20" spans="1:9" x14ac:dyDescent="0.35">
      <c r="A20"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22"/>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14</v>
      </c>
    </row>
    <row r="2" spans="1:9" ht="29" x14ac:dyDescent="0.35">
      <c r="A2" s="16" t="s">
        <v>327</v>
      </c>
      <c r="B2" s="16" t="s">
        <v>346</v>
      </c>
      <c r="C2" s="16" t="s">
        <v>93</v>
      </c>
      <c r="D2" s="16" t="s">
        <v>94</v>
      </c>
      <c r="E2" s="16" t="s">
        <v>95</v>
      </c>
      <c r="F2" s="16" t="s">
        <v>96</v>
      </c>
      <c r="G2" s="16" t="s">
        <v>97</v>
      </c>
      <c r="H2" s="16" t="s">
        <v>98</v>
      </c>
      <c r="I2" s="16" t="s">
        <v>99</v>
      </c>
    </row>
    <row r="3" spans="1:9" x14ac:dyDescent="0.35">
      <c r="A3" s="8" t="s">
        <v>101</v>
      </c>
      <c r="B3" s="8" t="s">
        <v>299</v>
      </c>
      <c r="C3" s="9">
        <v>30</v>
      </c>
      <c r="D3" s="10">
        <v>2.91828793774319E-2</v>
      </c>
      <c r="E3" s="11">
        <v>31.285680598557001</v>
      </c>
      <c r="F3" s="10">
        <v>3.2378256951927399E-2</v>
      </c>
      <c r="G3" s="9">
        <v>1028</v>
      </c>
      <c r="H3" s="10">
        <v>1.3743294112266401E-2</v>
      </c>
      <c r="I3" s="8" t="s">
        <v>347</v>
      </c>
    </row>
    <row r="4" spans="1:9" x14ac:dyDescent="0.35">
      <c r="A4" s="3" t="s">
        <v>101</v>
      </c>
      <c r="B4" s="3" t="s">
        <v>301</v>
      </c>
      <c r="C4" s="4">
        <v>100</v>
      </c>
      <c r="D4" s="5">
        <v>9.7276264591439704E-2</v>
      </c>
      <c r="E4" s="6">
        <v>78.086631933315203</v>
      </c>
      <c r="F4" s="5">
        <v>8.0813617759815506E-2</v>
      </c>
      <c r="G4" s="4">
        <v>1028</v>
      </c>
      <c r="H4" s="5">
        <v>2.4195741210099399E-2</v>
      </c>
      <c r="I4" s="3" t="s">
        <v>348</v>
      </c>
    </row>
    <row r="5" spans="1:9" x14ac:dyDescent="0.35">
      <c r="A5" s="3" t="s">
        <v>101</v>
      </c>
      <c r="B5" s="3" t="s">
        <v>303</v>
      </c>
      <c r="C5" s="4">
        <v>160</v>
      </c>
      <c r="D5" s="5">
        <v>0.155642023346304</v>
      </c>
      <c r="E5" s="6">
        <v>161.78097206518001</v>
      </c>
      <c r="F5" s="5">
        <v>0.16743077929717701</v>
      </c>
      <c r="G5" s="4">
        <v>1028</v>
      </c>
      <c r="H5" s="5">
        <v>2.95995287377704E-2</v>
      </c>
      <c r="I5" s="3" t="s">
        <v>349</v>
      </c>
    </row>
    <row r="6" spans="1:9" x14ac:dyDescent="0.35">
      <c r="A6" s="3" t="s">
        <v>101</v>
      </c>
      <c r="B6" s="3" t="s">
        <v>305</v>
      </c>
      <c r="C6" s="4">
        <v>558</v>
      </c>
      <c r="D6" s="5">
        <v>0.54280155642023298</v>
      </c>
      <c r="E6" s="6">
        <v>520.70055079928102</v>
      </c>
      <c r="F6" s="5">
        <v>0.53888475194517105</v>
      </c>
      <c r="G6" s="4">
        <v>1028</v>
      </c>
      <c r="H6" s="5">
        <v>4.0675319327358198E-2</v>
      </c>
      <c r="I6" s="3" t="s">
        <v>350</v>
      </c>
    </row>
    <row r="7" spans="1:9" x14ac:dyDescent="0.35">
      <c r="A7" s="3" t="s">
        <v>101</v>
      </c>
      <c r="B7" s="3" t="s">
        <v>307</v>
      </c>
      <c r="C7" s="4">
        <v>180</v>
      </c>
      <c r="D7" s="5">
        <v>0.17509727626459101</v>
      </c>
      <c r="E7" s="6">
        <v>174.402027141525</v>
      </c>
      <c r="F7" s="5">
        <v>0.18049259404590901</v>
      </c>
      <c r="G7" s="4">
        <v>1028</v>
      </c>
      <c r="H7" s="5">
        <v>3.10312393665397E-2</v>
      </c>
      <c r="I7" s="3" t="s">
        <v>351</v>
      </c>
    </row>
    <row r="8" spans="1:9" x14ac:dyDescent="0.35">
      <c r="A8" s="3" t="s">
        <v>103</v>
      </c>
      <c r="B8" s="3" t="s">
        <v>299</v>
      </c>
      <c r="C8" s="4">
        <v>53</v>
      </c>
      <c r="D8" s="5">
        <v>1.8088737201365199E-2</v>
      </c>
      <c r="E8" s="6">
        <v>61.196618066008298</v>
      </c>
      <c r="F8" s="5">
        <v>2.0406932298341701E-2</v>
      </c>
      <c r="G8" s="4">
        <v>2930</v>
      </c>
      <c r="H8" s="5">
        <v>6.4455658533120099E-3</v>
      </c>
      <c r="I8" s="3" t="s">
        <v>352</v>
      </c>
    </row>
    <row r="9" spans="1:9" x14ac:dyDescent="0.35">
      <c r="A9" s="3" t="s">
        <v>103</v>
      </c>
      <c r="B9" s="3" t="s">
        <v>301</v>
      </c>
      <c r="C9" s="4">
        <v>215</v>
      </c>
      <c r="D9" s="5">
        <v>7.3378839590443695E-2</v>
      </c>
      <c r="E9" s="6">
        <v>206.682854651844</v>
      </c>
      <c r="F9" s="5">
        <v>6.8921505066812397E-2</v>
      </c>
      <c r="G9" s="4">
        <v>2930</v>
      </c>
      <c r="H9" s="5">
        <v>1.26112266534237E-2</v>
      </c>
      <c r="I9" s="3" t="s">
        <v>353</v>
      </c>
    </row>
    <row r="10" spans="1:9" x14ac:dyDescent="0.35">
      <c r="A10" s="3" t="s">
        <v>103</v>
      </c>
      <c r="B10" s="3" t="s">
        <v>303</v>
      </c>
      <c r="C10" s="4">
        <v>333</v>
      </c>
      <c r="D10" s="5">
        <v>0.113651877133106</v>
      </c>
      <c r="E10" s="6">
        <v>361.45528191722201</v>
      </c>
      <c r="F10" s="5">
        <v>0.120532697722063</v>
      </c>
      <c r="G10" s="4">
        <v>2930</v>
      </c>
      <c r="H10" s="5">
        <v>1.5350102354591E-2</v>
      </c>
      <c r="I10" s="3" t="s">
        <v>354</v>
      </c>
    </row>
    <row r="11" spans="1:9" x14ac:dyDescent="0.35">
      <c r="A11" s="3" t="s">
        <v>103</v>
      </c>
      <c r="B11" s="3" t="s">
        <v>305</v>
      </c>
      <c r="C11" s="4">
        <v>1762</v>
      </c>
      <c r="D11" s="5">
        <v>0.60136518771331104</v>
      </c>
      <c r="E11" s="6">
        <v>1814.3432225792801</v>
      </c>
      <c r="F11" s="5">
        <v>0.60502002364238705</v>
      </c>
      <c r="G11" s="4">
        <v>2930</v>
      </c>
      <c r="H11" s="5">
        <v>2.3679774239916799E-2</v>
      </c>
      <c r="I11" s="3" t="s">
        <v>355</v>
      </c>
    </row>
    <row r="12" spans="1:9" x14ac:dyDescent="0.35">
      <c r="A12" s="3" t="s">
        <v>103</v>
      </c>
      <c r="B12" s="3" t="s">
        <v>307</v>
      </c>
      <c r="C12" s="4">
        <v>567</v>
      </c>
      <c r="D12" s="5">
        <v>0.193515358361775</v>
      </c>
      <c r="E12" s="6">
        <v>555.13718869773697</v>
      </c>
      <c r="F12" s="5">
        <v>0.18511884127039599</v>
      </c>
      <c r="G12" s="4">
        <v>2930</v>
      </c>
      <c r="H12" s="5">
        <v>1.9106299199444898E-2</v>
      </c>
      <c r="I12" s="3" t="s">
        <v>356</v>
      </c>
    </row>
    <row r="13" spans="1:9" x14ac:dyDescent="0.35">
      <c r="A13" s="3" t="s">
        <v>339</v>
      </c>
      <c r="B13" s="3" t="s">
        <v>299</v>
      </c>
      <c r="C13" s="4">
        <v>1</v>
      </c>
      <c r="D13" s="5">
        <v>0.02</v>
      </c>
      <c r="E13" s="6">
        <v>1.5193898671758601</v>
      </c>
      <c r="F13" s="5">
        <v>3.5393111279279403E-2</v>
      </c>
      <c r="G13" s="4">
        <v>50</v>
      </c>
      <c r="H13" s="5">
        <v>5.1831961956518999E-2</v>
      </c>
      <c r="I13" s="3" t="s">
        <v>357</v>
      </c>
    </row>
    <row r="14" spans="1:9" x14ac:dyDescent="0.35">
      <c r="A14" s="3" t="s">
        <v>339</v>
      </c>
      <c r="B14" s="3" t="s">
        <v>301</v>
      </c>
      <c r="C14" s="4">
        <v>8</v>
      </c>
      <c r="D14" s="5">
        <v>0.16</v>
      </c>
      <c r="E14" s="6">
        <v>8.3387669648285705</v>
      </c>
      <c r="F14" s="5">
        <v>0.194245672881005</v>
      </c>
      <c r="G14" s="4">
        <v>50</v>
      </c>
      <c r="H14" s="5">
        <v>0.135727936619326</v>
      </c>
      <c r="I14" s="3" t="s">
        <v>358</v>
      </c>
    </row>
    <row r="15" spans="1:9" x14ac:dyDescent="0.35">
      <c r="A15" s="3" t="s">
        <v>339</v>
      </c>
      <c r="B15" s="3" t="s">
        <v>303</v>
      </c>
      <c r="C15" s="4">
        <v>10</v>
      </c>
      <c r="D15" s="5">
        <v>0.2</v>
      </c>
      <c r="E15" s="6">
        <v>6.0168153042857799</v>
      </c>
      <c r="F15" s="5">
        <v>0.14015745281181999</v>
      </c>
      <c r="G15" s="4">
        <v>50</v>
      </c>
      <c r="H15" s="5">
        <v>0.14809131987576901</v>
      </c>
      <c r="I15" s="3" t="s">
        <v>359</v>
      </c>
    </row>
    <row r="16" spans="1:9" x14ac:dyDescent="0.35">
      <c r="A16" s="3" t="s">
        <v>339</v>
      </c>
      <c r="B16" s="3" t="s">
        <v>305</v>
      </c>
      <c r="C16" s="4">
        <v>26</v>
      </c>
      <c r="D16" s="5">
        <v>0.52</v>
      </c>
      <c r="E16" s="6">
        <v>20.058308607077699</v>
      </c>
      <c r="F16" s="5">
        <v>0.46724409839851799</v>
      </c>
      <c r="G16" s="4">
        <v>50</v>
      </c>
      <c r="H16" s="5">
        <v>0.18496599924087001</v>
      </c>
      <c r="I16" s="3" t="s">
        <v>360</v>
      </c>
    </row>
    <row r="17" spans="1:9" x14ac:dyDescent="0.35">
      <c r="A17" s="12" t="s">
        <v>339</v>
      </c>
      <c r="B17" s="12" t="s">
        <v>307</v>
      </c>
      <c r="C17" s="13">
        <v>5</v>
      </c>
      <c r="D17" s="14">
        <v>0.1</v>
      </c>
      <c r="E17" s="15">
        <v>6.9956908066799297</v>
      </c>
      <c r="F17" s="14">
        <v>0.162959664629378</v>
      </c>
      <c r="G17" s="13">
        <v>50</v>
      </c>
      <c r="H17" s="14">
        <v>0.11106848990682699</v>
      </c>
      <c r="I17" s="12" t="s">
        <v>361</v>
      </c>
    </row>
    <row r="18" spans="1:9" x14ac:dyDescent="0.35">
      <c r="A18" s="18" t="s">
        <v>228</v>
      </c>
      <c r="B18" s="3"/>
      <c r="C18" s="4"/>
      <c r="D18" s="5"/>
      <c r="E18" s="6"/>
      <c r="F18" s="5"/>
      <c r="G18" s="4"/>
      <c r="H18" s="5"/>
      <c r="I18" s="3"/>
    </row>
    <row r="19" spans="1:9" x14ac:dyDescent="0.35">
      <c r="A19" s="18" t="s">
        <v>146</v>
      </c>
    </row>
    <row r="20" spans="1:9" x14ac:dyDescent="0.35">
      <c r="A20" s="18" t="s">
        <v>344</v>
      </c>
    </row>
    <row r="21" spans="1:9" x14ac:dyDescent="0.35">
      <c r="A21" s="18" t="s">
        <v>362</v>
      </c>
    </row>
    <row r="22" spans="1:9" x14ac:dyDescent="0.35">
      <c r="A2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37"/>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15</v>
      </c>
    </row>
    <row r="2" spans="1:9" ht="29" x14ac:dyDescent="0.35">
      <c r="A2" s="16" t="s">
        <v>239</v>
      </c>
      <c r="B2" s="16" t="s">
        <v>346</v>
      </c>
      <c r="C2" s="16" t="s">
        <v>93</v>
      </c>
      <c r="D2" s="16" t="s">
        <v>94</v>
      </c>
      <c r="E2" s="16" t="s">
        <v>95</v>
      </c>
      <c r="F2" s="16" t="s">
        <v>96</v>
      </c>
      <c r="G2" s="16" t="s">
        <v>97</v>
      </c>
      <c r="H2" s="16" t="s">
        <v>98</v>
      </c>
      <c r="I2" s="16" t="s">
        <v>99</v>
      </c>
    </row>
    <row r="3" spans="1:9" x14ac:dyDescent="0.35">
      <c r="A3" s="8" t="s">
        <v>240</v>
      </c>
      <c r="B3" s="8" t="s">
        <v>363</v>
      </c>
      <c r="C3" s="9">
        <v>26</v>
      </c>
      <c r="D3" s="10">
        <v>8.6378737541528194E-2</v>
      </c>
      <c r="E3" s="11">
        <v>21.6579008531357</v>
      </c>
      <c r="F3" s="10">
        <v>8.2398912136369504E-2</v>
      </c>
      <c r="G3" s="9">
        <v>301</v>
      </c>
      <c r="H3" s="10">
        <v>4.23894607862563E-2</v>
      </c>
      <c r="I3" s="8" t="s">
        <v>364</v>
      </c>
    </row>
    <row r="4" spans="1:9" x14ac:dyDescent="0.35">
      <c r="A4" s="3" t="s">
        <v>240</v>
      </c>
      <c r="B4" s="3" t="s">
        <v>305</v>
      </c>
      <c r="C4" s="4">
        <v>275</v>
      </c>
      <c r="D4" s="5">
        <v>0.91362126245847197</v>
      </c>
      <c r="E4" s="6">
        <v>241.18417183457299</v>
      </c>
      <c r="F4" s="5">
        <v>0.91760108786363104</v>
      </c>
      <c r="G4" s="4">
        <v>301</v>
      </c>
      <c r="H4" s="5">
        <v>4.23894607862563E-2</v>
      </c>
      <c r="I4" s="3" t="s">
        <v>365</v>
      </c>
    </row>
    <row r="5" spans="1:9" x14ac:dyDescent="0.35">
      <c r="A5" s="3" t="s">
        <v>242</v>
      </c>
      <c r="B5" s="3" t="s">
        <v>363</v>
      </c>
      <c r="C5" s="4">
        <v>167</v>
      </c>
      <c r="D5" s="5">
        <v>0.279264214046823</v>
      </c>
      <c r="E5" s="6">
        <v>180.64536637983699</v>
      </c>
      <c r="F5" s="5">
        <v>0.29886453148952402</v>
      </c>
      <c r="G5" s="4">
        <v>598</v>
      </c>
      <c r="H5" s="5">
        <v>4.8028575879508199E-2</v>
      </c>
      <c r="I5" s="3" t="s">
        <v>366</v>
      </c>
    </row>
    <row r="6" spans="1:9" x14ac:dyDescent="0.35">
      <c r="A6" s="3" t="s">
        <v>242</v>
      </c>
      <c r="B6" s="3" t="s">
        <v>305</v>
      </c>
      <c r="C6" s="4">
        <v>431</v>
      </c>
      <c r="D6" s="5">
        <v>0.720735785953177</v>
      </c>
      <c r="E6" s="6">
        <v>423.79359290218503</v>
      </c>
      <c r="F6" s="5">
        <v>0.70113546851047603</v>
      </c>
      <c r="G6" s="4">
        <v>598</v>
      </c>
      <c r="H6" s="5">
        <v>4.8028575879508199E-2</v>
      </c>
      <c r="I6" s="3" t="s">
        <v>367</v>
      </c>
    </row>
    <row r="7" spans="1:9" x14ac:dyDescent="0.35">
      <c r="A7" s="3" t="s">
        <v>244</v>
      </c>
      <c r="B7" s="3" t="s">
        <v>363</v>
      </c>
      <c r="C7" s="4">
        <v>9</v>
      </c>
      <c r="D7" s="5">
        <v>0.134328358208955</v>
      </c>
      <c r="E7" s="6">
        <v>14.077355586458999</v>
      </c>
      <c r="F7" s="5">
        <v>0.15865231631979501</v>
      </c>
      <c r="G7" s="4">
        <v>67</v>
      </c>
      <c r="H7" s="5">
        <v>0.109063055861973</v>
      </c>
      <c r="I7" s="3" t="s">
        <v>368</v>
      </c>
    </row>
    <row r="8" spans="1:9" x14ac:dyDescent="0.35">
      <c r="A8" s="3" t="s">
        <v>244</v>
      </c>
      <c r="B8" s="3" t="s">
        <v>305</v>
      </c>
      <c r="C8" s="4">
        <v>58</v>
      </c>
      <c r="D8" s="5">
        <v>0.86567164179104505</v>
      </c>
      <c r="E8" s="6">
        <v>74.653498856809094</v>
      </c>
      <c r="F8" s="5">
        <v>0.84134768368020596</v>
      </c>
      <c r="G8" s="4">
        <v>67</v>
      </c>
      <c r="H8" s="5">
        <v>0.109063055861973</v>
      </c>
      <c r="I8" s="3" t="s">
        <v>369</v>
      </c>
    </row>
    <row r="9" spans="1:9" x14ac:dyDescent="0.35">
      <c r="A9" s="3" t="s">
        <v>246</v>
      </c>
      <c r="B9" s="3" t="s">
        <v>363</v>
      </c>
      <c r="C9" s="4">
        <v>9</v>
      </c>
      <c r="D9" s="5">
        <v>9.375E-2</v>
      </c>
      <c r="E9" s="6">
        <v>3.3988960510126498</v>
      </c>
      <c r="F9" s="5">
        <v>5.5377772245933002E-2</v>
      </c>
      <c r="G9" s="4">
        <v>96</v>
      </c>
      <c r="H9" s="5">
        <v>7.7880484769246902E-2</v>
      </c>
      <c r="I9" s="3" t="s">
        <v>370</v>
      </c>
    </row>
    <row r="10" spans="1:9" x14ac:dyDescent="0.35">
      <c r="A10" s="3" t="s">
        <v>246</v>
      </c>
      <c r="B10" s="3" t="s">
        <v>305</v>
      </c>
      <c r="C10" s="4">
        <v>87</v>
      </c>
      <c r="D10" s="5">
        <v>0.90625</v>
      </c>
      <c r="E10" s="6">
        <v>57.977643906538098</v>
      </c>
      <c r="F10" s="5">
        <v>0.94462222775406701</v>
      </c>
      <c r="G10" s="4">
        <v>96</v>
      </c>
      <c r="H10" s="5">
        <v>7.7880484769246902E-2</v>
      </c>
      <c r="I10" s="3" t="s">
        <v>371</v>
      </c>
    </row>
    <row r="11" spans="1:9" x14ac:dyDescent="0.35">
      <c r="A11" s="3" t="s">
        <v>248</v>
      </c>
      <c r="B11" s="3" t="s">
        <v>363</v>
      </c>
      <c r="C11" s="4">
        <v>4</v>
      </c>
      <c r="D11" s="5">
        <v>0.11111111111111099</v>
      </c>
      <c r="E11" s="6">
        <v>8.7222838453410105</v>
      </c>
      <c r="F11" s="5">
        <v>0.20480887220517699</v>
      </c>
      <c r="G11" s="4">
        <v>36</v>
      </c>
      <c r="H11" s="5">
        <v>0.137121592477564</v>
      </c>
      <c r="I11" s="3" t="s">
        <v>372</v>
      </c>
    </row>
    <row r="12" spans="1:9" x14ac:dyDescent="0.35">
      <c r="A12" s="3" t="s">
        <v>248</v>
      </c>
      <c r="B12" s="3" t="s">
        <v>305</v>
      </c>
      <c r="C12" s="4">
        <v>32</v>
      </c>
      <c r="D12" s="5">
        <v>0.88888888888888895</v>
      </c>
      <c r="E12" s="6">
        <v>33.865147799724902</v>
      </c>
      <c r="F12" s="5">
        <v>0.79519112779482304</v>
      </c>
      <c r="G12" s="4">
        <v>36</v>
      </c>
      <c r="H12" s="5">
        <v>0.137121592477564</v>
      </c>
      <c r="I12" s="3" t="s">
        <v>373</v>
      </c>
    </row>
    <row r="13" spans="1:9" x14ac:dyDescent="0.35">
      <c r="A13" s="3" t="s">
        <v>249</v>
      </c>
      <c r="B13" s="3" t="s">
        <v>363</v>
      </c>
      <c r="C13" s="4">
        <v>11</v>
      </c>
      <c r="D13" s="5">
        <v>0.120879120879121</v>
      </c>
      <c r="E13" s="6">
        <v>14.0703981810349</v>
      </c>
      <c r="F13" s="5">
        <v>0.15042306759368801</v>
      </c>
      <c r="G13" s="4">
        <v>91</v>
      </c>
      <c r="H13" s="5">
        <v>8.9461023447374402E-2</v>
      </c>
      <c r="I13" s="3" t="s">
        <v>374</v>
      </c>
    </row>
    <row r="14" spans="1:9" x14ac:dyDescent="0.35">
      <c r="A14" s="3" t="s">
        <v>249</v>
      </c>
      <c r="B14" s="3" t="s">
        <v>305</v>
      </c>
      <c r="C14" s="4">
        <v>80</v>
      </c>
      <c r="D14" s="5">
        <v>0.879120879120879</v>
      </c>
      <c r="E14" s="6">
        <v>79.468434699577102</v>
      </c>
      <c r="F14" s="5">
        <v>0.84957693240631205</v>
      </c>
      <c r="G14" s="4">
        <v>91</v>
      </c>
      <c r="H14" s="5">
        <v>8.9461023447374402E-2</v>
      </c>
      <c r="I14" s="3" t="s">
        <v>375</v>
      </c>
    </row>
    <row r="15" spans="1:9" x14ac:dyDescent="0.35">
      <c r="A15" s="3" t="s">
        <v>251</v>
      </c>
      <c r="B15" s="3" t="s">
        <v>363</v>
      </c>
      <c r="C15" s="4">
        <v>18</v>
      </c>
      <c r="D15" s="5">
        <v>0.22500000000000001</v>
      </c>
      <c r="E15" s="6">
        <v>12.6957147145056</v>
      </c>
      <c r="F15" s="5">
        <v>0.242575779707213</v>
      </c>
      <c r="G15" s="4">
        <v>80</v>
      </c>
      <c r="H15" s="5">
        <v>0.122222660055657</v>
      </c>
      <c r="I15" s="3" t="s">
        <v>376</v>
      </c>
    </row>
    <row r="16" spans="1:9" x14ac:dyDescent="0.35">
      <c r="A16" s="3" t="s">
        <v>251</v>
      </c>
      <c r="B16" s="3" t="s">
        <v>305</v>
      </c>
      <c r="C16" s="4">
        <v>62</v>
      </c>
      <c r="D16" s="5">
        <v>0.77500000000000002</v>
      </c>
      <c r="E16" s="6">
        <v>39.641393012528098</v>
      </c>
      <c r="F16" s="5">
        <v>0.757424220292787</v>
      </c>
      <c r="G16" s="4">
        <v>80</v>
      </c>
      <c r="H16" s="5">
        <v>0.122222660055657</v>
      </c>
      <c r="I16" s="3" t="s">
        <v>377</v>
      </c>
    </row>
    <row r="17" spans="1:9" x14ac:dyDescent="0.35">
      <c r="A17" s="3" t="s">
        <v>253</v>
      </c>
      <c r="B17" s="3" t="s">
        <v>363</v>
      </c>
      <c r="C17" s="4">
        <v>3</v>
      </c>
      <c r="D17" s="5">
        <v>9.0909090909090898E-2</v>
      </c>
      <c r="E17" s="6">
        <v>1.97633033989701</v>
      </c>
      <c r="F17" s="5">
        <v>7.7769797370561194E-2</v>
      </c>
      <c r="G17" s="4">
        <v>33</v>
      </c>
      <c r="H17" s="5">
        <v>0.13101015473042299</v>
      </c>
      <c r="I17" s="3" t="s">
        <v>378</v>
      </c>
    </row>
    <row r="18" spans="1:9" x14ac:dyDescent="0.35">
      <c r="A18" s="3" t="s">
        <v>253</v>
      </c>
      <c r="B18" s="3" t="s">
        <v>305</v>
      </c>
      <c r="C18" s="4">
        <v>30</v>
      </c>
      <c r="D18" s="5">
        <v>0.90909090909090895</v>
      </c>
      <c r="E18" s="6">
        <v>23.436238635692501</v>
      </c>
      <c r="F18" s="5">
        <v>0.922230202629439</v>
      </c>
      <c r="G18" s="4">
        <v>33</v>
      </c>
      <c r="H18" s="5">
        <v>0.13101015473042299</v>
      </c>
      <c r="I18" s="3" t="s">
        <v>379</v>
      </c>
    </row>
    <row r="19" spans="1:9" x14ac:dyDescent="0.35">
      <c r="A19" s="3" t="s">
        <v>255</v>
      </c>
      <c r="B19" s="3" t="s">
        <v>363</v>
      </c>
      <c r="C19" s="4">
        <v>292</v>
      </c>
      <c r="D19" s="5">
        <v>0.28599412340842301</v>
      </c>
      <c r="E19" s="6">
        <v>283.46497141327001</v>
      </c>
      <c r="F19" s="5">
        <v>0.27571654892831199</v>
      </c>
      <c r="G19" s="4">
        <v>1021</v>
      </c>
      <c r="H19" s="5">
        <v>3.7022964569372298E-2</v>
      </c>
      <c r="I19" s="3" t="s">
        <v>380</v>
      </c>
    </row>
    <row r="20" spans="1:9" x14ac:dyDescent="0.35">
      <c r="A20" s="3" t="s">
        <v>255</v>
      </c>
      <c r="B20" s="3" t="s">
        <v>305</v>
      </c>
      <c r="C20" s="4">
        <v>729</v>
      </c>
      <c r="D20" s="5">
        <v>0.71400587659157699</v>
      </c>
      <c r="E20" s="6">
        <v>744.63788463608705</v>
      </c>
      <c r="F20" s="5">
        <v>0.72428345107168801</v>
      </c>
      <c r="G20" s="4">
        <v>1021</v>
      </c>
      <c r="H20" s="5">
        <v>3.7022964569372298E-2</v>
      </c>
      <c r="I20" s="3" t="s">
        <v>381</v>
      </c>
    </row>
    <row r="21" spans="1:9" x14ac:dyDescent="0.35">
      <c r="A21" s="3" t="s">
        <v>257</v>
      </c>
      <c r="B21" s="3" t="s">
        <v>363</v>
      </c>
      <c r="C21" s="4">
        <v>3</v>
      </c>
      <c r="D21" s="5">
        <v>6.3829787234042507E-2</v>
      </c>
      <c r="E21" s="6">
        <v>3.3973611897845801</v>
      </c>
      <c r="F21" s="5">
        <v>6.6868194691251395E-2</v>
      </c>
      <c r="G21" s="4">
        <v>47</v>
      </c>
      <c r="H21" s="5">
        <v>9.33458024247351E-2</v>
      </c>
      <c r="I21" s="3" t="s">
        <v>382</v>
      </c>
    </row>
    <row r="22" spans="1:9" x14ac:dyDescent="0.35">
      <c r="A22" s="3" t="s">
        <v>257</v>
      </c>
      <c r="B22" s="3" t="s">
        <v>305</v>
      </c>
      <c r="C22" s="4">
        <v>44</v>
      </c>
      <c r="D22" s="5">
        <v>0.93617021276595702</v>
      </c>
      <c r="E22" s="6">
        <v>47.409471647128697</v>
      </c>
      <c r="F22" s="5">
        <v>0.93313180530874895</v>
      </c>
      <c r="G22" s="4">
        <v>47</v>
      </c>
      <c r="H22" s="5">
        <v>9.33458024247351E-2</v>
      </c>
      <c r="I22" s="3" t="s">
        <v>383</v>
      </c>
    </row>
    <row r="23" spans="1:9" x14ac:dyDescent="0.35">
      <c r="A23" s="3" t="s">
        <v>259</v>
      </c>
      <c r="B23" s="3" t="s">
        <v>363</v>
      </c>
      <c r="C23" s="4">
        <v>92</v>
      </c>
      <c r="D23" s="5">
        <v>0.25626740947075199</v>
      </c>
      <c r="E23" s="6">
        <v>119.270730310424</v>
      </c>
      <c r="F23" s="5">
        <v>0.29706187629014902</v>
      </c>
      <c r="G23" s="4">
        <v>359</v>
      </c>
      <c r="H23" s="5">
        <v>6.0320160182995103E-2</v>
      </c>
      <c r="I23" s="3" t="s">
        <v>384</v>
      </c>
    </row>
    <row r="24" spans="1:9" x14ac:dyDescent="0.35">
      <c r="A24" s="3" t="s">
        <v>259</v>
      </c>
      <c r="B24" s="3" t="s">
        <v>305</v>
      </c>
      <c r="C24" s="4">
        <v>267</v>
      </c>
      <c r="D24" s="5">
        <v>0.74373259052924801</v>
      </c>
      <c r="E24" s="6">
        <v>282.23057238090098</v>
      </c>
      <c r="F24" s="5">
        <v>0.70293812370985098</v>
      </c>
      <c r="G24" s="4">
        <v>359</v>
      </c>
      <c r="H24" s="5">
        <v>6.0320160182995103E-2</v>
      </c>
      <c r="I24" s="3" t="s">
        <v>385</v>
      </c>
    </row>
    <row r="25" spans="1:9" x14ac:dyDescent="0.35">
      <c r="A25" s="3" t="s">
        <v>261</v>
      </c>
      <c r="B25" s="3" t="s">
        <v>363</v>
      </c>
      <c r="C25" s="4">
        <v>6</v>
      </c>
      <c r="D25" s="5">
        <v>0.146341463414634</v>
      </c>
      <c r="E25" s="6">
        <v>5.0607664778489196</v>
      </c>
      <c r="F25" s="5">
        <v>0.15615010105459701</v>
      </c>
      <c r="G25" s="4">
        <v>41</v>
      </c>
      <c r="H25" s="5">
        <v>0.144506864203095</v>
      </c>
      <c r="I25" s="3" t="s">
        <v>386</v>
      </c>
    </row>
    <row r="26" spans="1:9" x14ac:dyDescent="0.35">
      <c r="A26" s="3" t="s">
        <v>261</v>
      </c>
      <c r="B26" s="3" t="s">
        <v>305</v>
      </c>
      <c r="C26" s="4">
        <v>35</v>
      </c>
      <c r="D26" s="5">
        <v>0.85365853658536595</v>
      </c>
      <c r="E26" s="6">
        <v>27.3488601805382</v>
      </c>
      <c r="F26" s="5">
        <v>0.84384989894540297</v>
      </c>
      <c r="G26" s="4">
        <v>41</v>
      </c>
      <c r="H26" s="5">
        <v>0.144506864203095</v>
      </c>
      <c r="I26" s="3" t="s">
        <v>387</v>
      </c>
    </row>
    <row r="27" spans="1:9" x14ac:dyDescent="0.35">
      <c r="A27" s="3" t="s">
        <v>263</v>
      </c>
      <c r="B27" s="3" t="s">
        <v>363</v>
      </c>
      <c r="C27" s="4">
        <v>250</v>
      </c>
      <c r="D27" s="5">
        <v>0.23946360153256699</v>
      </c>
      <c r="E27" s="6">
        <v>231.81758930388199</v>
      </c>
      <c r="F27" s="5">
        <v>0.215412785844281</v>
      </c>
      <c r="G27" s="4">
        <v>1044</v>
      </c>
      <c r="H27" s="5">
        <v>3.4576746205980599E-2</v>
      </c>
      <c r="I27" s="3" t="s">
        <v>388</v>
      </c>
    </row>
    <row r="28" spans="1:9" x14ac:dyDescent="0.35">
      <c r="A28" s="3" t="s">
        <v>263</v>
      </c>
      <c r="B28" s="3" t="s">
        <v>305</v>
      </c>
      <c r="C28" s="4">
        <v>794</v>
      </c>
      <c r="D28" s="5">
        <v>0.76053639846743304</v>
      </c>
      <c r="E28" s="6">
        <v>844.33760916915605</v>
      </c>
      <c r="F28" s="5">
        <v>0.78458721415571897</v>
      </c>
      <c r="G28" s="4">
        <v>1044</v>
      </c>
      <c r="H28" s="5">
        <v>3.4576746205980599E-2</v>
      </c>
      <c r="I28" s="3" t="s">
        <v>389</v>
      </c>
    </row>
    <row r="29" spans="1:9" x14ac:dyDescent="0.35">
      <c r="A29" s="3" t="s">
        <v>265</v>
      </c>
      <c r="B29" s="3" t="s">
        <v>363</v>
      </c>
      <c r="C29" s="4">
        <v>5</v>
      </c>
      <c r="D29" s="5">
        <v>0.217391304347826</v>
      </c>
      <c r="E29" s="6">
        <v>2.67294848744285</v>
      </c>
      <c r="F29" s="5">
        <v>0.110157332532538</v>
      </c>
      <c r="G29" s="4">
        <v>23</v>
      </c>
      <c r="H29" s="5">
        <v>0.225156306265449</v>
      </c>
      <c r="I29" s="3" t="s">
        <v>390</v>
      </c>
    </row>
    <row r="30" spans="1:9" x14ac:dyDescent="0.35">
      <c r="A30" s="3" t="s">
        <v>265</v>
      </c>
      <c r="B30" s="3" t="s">
        <v>305</v>
      </c>
      <c r="C30" s="4">
        <v>18</v>
      </c>
      <c r="D30" s="5">
        <v>0.78260869565217395</v>
      </c>
      <c r="E30" s="6">
        <v>21.591877339320199</v>
      </c>
      <c r="F30" s="5">
        <v>0.88984266746746199</v>
      </c>
      <c r="G30" s="4">
        <v>23</v>
      </c>
      <c r="H30" s="5">
        <v>0.225156306265449</v>
      </c>
      <c r="I30" s="3" t="s">
        <v>391</v>
      </c>
    </row>
    <row r="31" spans="1:9" x14ac:dyDescent="0.35">
      <c r="A31" s="3" t="s">
        <v>267</v>
      </c>
      <c r="B31" s="3" t="s">
        <v>363</v>
      </c>
      <c r="C31" s="4">
        <v>15</v>
      </c>
      <c r="D31" s="5">
        <v>8.7719298245614002E-2</v>
      </c>
      <c r="E31" s="6">
        <v>13.434398234540501</v>
      </c>
      <c r="F31" s="5">
        <v>8.2170091240125698E-2</v>
      </c>
      <c r="G31" s="4">
        <v>171</v>
      </c>
      <c r="H31" s="5">
        <v>5.6632844797600397E-2</v>
      </c>
      <c r="I31" s="3" t="s">
        <v>392</v>
      </c>
    </row>
    <row r="32" spans="1:9" x14ac:dyDescent="0.35">
      <c r="A32" s="12" t="s">
        <v>267</v>
      </c>
      <c r="B32" s="12" t="s">
        <v>305</v>
      </c>
      <c r="C32" s="13">
        <v>156</v>
      </c>
      <c r="D32" s="14">
        <v>0.91228070175438603</v>
      </c>
      <c r="E32" s="15">
        <v>150.060591630825</v>
      </c>
      <c r="F32" s="14">
        <v>0.91782990875987402</v>
      </c>
      <c r="G32" s="13">
        <v>171</v>
      </c>
      <c r="H32" s="14">
        <v>5.6632844797600397E-2</v>
      </c>
      <c r="I32" s="12" t="s">
        <v>393</v>
      </c>
    </row>
    <row r="33" spans="1:9" x14ac:dyDescent="0.35">
      <c r="A33" s="18" t="s">
        <v>228</v>
      </c>
      <c r="B33" s="3"/>
      <c r="C33" s="4"/>
      <c r="D33" s="5"/>
      <c r="E33" s="6"/>
      <c r="F33" s="5"/>
      <c r="G33" s="4"/>
      <c r="H33" s="5"/>
      <c r="I33" s="3"/>
    </row>
    <row r="34" spans="1:9" x14ac:dyDescent="0.35">
      <c r="A34" s="18" t="s">
        <v>146</v>
      </c>
    </row>
    <row r="35" spans="1:9" x14ac:dyDescent="0.35">
      <c r="A35" s="18" t="s">
        <v>269</v>
      </c>
    </row>
    <row r="36" spans="1:9" x14ac:dyDescent="0.35">
      <c r="A36" s="18" t="s">
        <v>362</v>
      </c>
    </row>
    <row r="37" spans="1:9" x14ac:dyDescent="0.35">
      <c r="A37"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I72"/>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16</v>
      </c>
    </row>
    <row r="2" spans="1:9" ht="29" x14ac:dyDescent="0.35">
      <c r="A2" s="16" t="s">
        <v>239</v>
      </c>
      <c r="B2" s="16" t="s">
        <v>346</v>
      </c>
      <c r="C2" s="16" t="s">
        <v>93</v>
      </c>
      <c r="D2" s="16" t="s">
        <v>94</v>
      </c>
      <c r="E2" s="16" t="s">
        <v>95</v>
      </c>
      <c r="F2" s="16" t="s">
        <v>96</v>
      </c>
      <c r="G2" s="16" t="s">
        <v>97</v>
      </c>
      <c r="H2" s="16" t="s">
        <v>98</v>
      </c>
      <c r="I2" s="16" t="s">
        <v>99</v>
      </c>
    </row>
    <row r="3" spans="1:9" x14ac:dyDescent="0.35">
      <c r="A3" s="8" t="s">
        <v>240</v>
      </c>
      <c r="B3" s="8" t="s">
        <v>299</v>
      </c>
      <c r="C3" s="9">
        <v>2</v>
      </c>
      <c r="D3" s="10">
        <v>2.1052631578947399E-2</v>
      </c>
      <c r="E3" s="11">
        <v>0.814754017673051</v>
      </c>
      <c r="F3" s="10">
        <v>1.0555878397197601E-2</v>
      </c>
      <c r="G3" s="9">
        <v>95</v>
      </c>
      <c r="H3" s="10">
        <v>3.85589925934825E-2</v>
      </c>
      <c r="I3" s="8" t="s">
        <v>394</v>
      </c>
    </row>
    <row r="4" spans="1:9" x14ac:dyDescent="0.35">
      <c r="A4" s="3" t="s">
        <v>240</v>
      </c>
      <c r="B4" s="3" t="s">
        <v>301</v>
      </c>
      <c r="C4" s="4">
        <v>4</v>
      </c>
      <c r="D4" s="5">
        <v>4.2105263157894701E-2</v>
      </c>
      <c r="E4" s="6">
        <v>1.75575800350078</v>
      </c>
      <c r="F4" s="5">
        <v>2.2747439813543699E-2</v>
      </c>
      <c r="G4" s="4">
        <v>95</v>
      </c>
      <c r="H4" s="5">
        <v>5.3941112414124803E-2</v>
      </c>
      <c r="I4" s="3" t="s">
        <v>395</v>
      </c>
    </row>
    <row r="5" spans="1:9" x14ac:dyDescent="0.35">
      <c r="A5" s="3" t="s">
        <v>240</v>
      </c>
      <c r="B5" s="3" t="s">
        <v>303</v>
      </c>
      <c r="C5" s="4">
        <v>7</v>
      </c>
      <c r="D5" s="5">
        <v>7.3684210526315796E-2</v>
      </c>
      <c r="E5" s="6">
        <v>6.4714241758610402</v>
      </c>
      <c r="F5" s="5">
        <v>8.3843178646939895E-2</v>
      </c>
      <c r="G5" s="4">
        <v>95</v>
      </c>
      <c r="H5" s="5">
        <v>7.01713065326076E-2</v>
      </c>
      <c r="I5" s="3" t="s">
        <v>396</v>
      </c>
    </row>
    <row r="6" spans="1:9" x14ac:dyDescent="0.35">
      <c r="A6" s="3" t="s">
        <v>240</v>
      </c>
      <c r="B6" s="3" t="s">
        <v>305</v>
      </c>
      <c r="C6" s="4">
        <v>58</v>
      </c>
      <c r="D6" s="5">
        <v>0.61052631578947403</v>
      </c>
      <c r="E6" s="6">
        <v>48.340026205733601</v>
      </c>
      <c r="F6" s="5">
        <v>0.62628895013296204</v>
      </c>
      <c r="G6" s="4">
        <v>95</v>
      </c>
      <c r="H6" s="5">
        <v>0.130973690670138</v>
      </c>
      <c r="I6" s="3" t="s">
        <v>397</v>
      </c>
    </row>
    <row r="7" spans="1:9" x14ac:dyDescent="0.35">
      <c r="A7" s="3" t="s">
        <v>240</v>
      </c>
      <c r="B7" s="3" t="s">
        <v>307</v>
      </c>
      <c r="C7" s="4">
        <v>24</v>
      </c>
      <c r="D7" s="5">
        <v>0.25263157894736799</v>
      </c>
      <c r="E7" s="6">
        <v>19.802899625327299</v>
      </c>
      <c r="F7" s="5">
        <v>0.25656455300935699</v>
      </c>
      <c r="G7" s="4">
        <v>95</v>
      </c>
      <c r="H7" s="5">
        <v>0.116708907030806</v>
      </c>
      <c r="I7" s="3" t="s">
        <v>398</v>
      </c>
    </row>
    <row r="8" spans="1:9" x14ac:dyDescent="0.35">
      <c r="A8" s="3" t="s">
        <v>242</v>
      </c>
      <c r="B8" s="3" t="s">
        <v>299</v>
      </c>
      <c r="C8" s="4">
        <v>3</v>
      </c>
      <c r="D8" s="5">
        <v>1.9230769230769201E-2</v>
      </c>
      <c r="E8" s="6">
        <v>4.0866932036994301</v>
      </c>
      <c r="F8" s="5">
        <v>3.0027962234996201E-2</v>
      </c>
      <c r="G8" s="4">
        <v>156</v>
      </c>
      <c r="H8" s="5">
        <v>2.87855187185997E-2</v>
      </c>
      <c r="I8" s="3" t="s">
        <v>399</v>
      </c>
    </row>
    <row r="9" spans="1:9" x14ac:dyDescent="0.35">
      <c r="A9" s="3" t="s">
        <v>242</v>
      </c>
      <c r="B9" s="3" t="s">
        <v>301</v>
      </c>
      <c r="C9" s="4">
        <v>20</v>
      </c>
      <c r="D9" s="5">
        <v>0.128205128205128</v>
      </c>
      <c r="E9" s="6">
        <v>12.996686706162601</v>
      </c>
      <c r="F9" s="5">
        <v>9.54962846830405E-2</v>
      </c>
      <c r="G9" s="4">
        <v>156</v>
      </c>
      <c r="H9" s="5">
        <v>7.0073235251841198E-2</v>
      </c>
      <c r="I9" s="3" t="s">
        <v>400</v>
      </c>
    </row>
    <row r="10" spans="1:9" x14ac:dyDescent="0.35">
      <c r="A10" s="3" t="s">
        <v>242</v>
      </c>
      <c r="B10" s="3" t="s">
        <v>303</v>
      </c>
      <c r="C10" s="4">
        <v>28</v>
      </c>
      <c r="D10" s="5">
        <v>0.17948717948717899</v>
      </c>
      <c r="E10" s="6">
        <v>29.572865607452201</v>
      </c>
      <c r="F10" s="5">
        <v>0.217293750075815</v>
      </c>
      <c r="G10" s="4">
        <v>156</v>
      </c>
      <c r="H10" s="5">
        <v>8.0436231918787807E-2</v>
      </c>
      <c r="I10" s="3" t="s">
        <v>401</v>
      </c>
    </row>
    <row r="11" spans="1:9" x14ac:dyDescent="0.35">
      <c r="A11" s="3" t="s">
        <v>242</v>
      </c>
      <c r="B11" s="3" t="s">
        <v>305</v>
      </c>
      <c r="C11" s="4">
        <v>82</v>
      </c>
      <c r="D11" s="5">
        <v>0.52564102564102599</v>
      </c>
      <c r="E11" s="6">
        <v>70.467130761405997</v>
      </c>
      <c r="F11" s="5">
        <v>0.51777420908341498</v>
      </c>
      <c r="G11" s="4">
        <v>156</v>
      </c>
      <c r="H11" s="5">
        <v>0.104662355156299</v>
      </c>
      <c r="I11" s="3" t="s">
        <v>402</v>
      </c>
    </row>
    <row r="12" spans="1:9" x14ac:dyDescent="0.35">
      <c r="A12" s="3" t="s">
        <v>242</v>
      </c>
      <c r="B12" s="3" t="s">
        <v>307</v>
      </c>
      <c r="C12" s="4">
        <v>23</v>
      </c>
      <c r="D12" s="5">
        <v>0.147435897435897</v>
      </c>
      <c r="E12" s="6">
        <v>18.972878662501799</v>
      </c>
      <c r="F12" s="5">
        <v>0.139407793922734</v>
      </c>
      <c r="G12" s="4">
        <v>156</v>
      </c>
      <c r="H12" s="5">
        <v>7.4311744320603904E-2</v>
      </c>
      <c r="I12" s="3" t="s">
        <v>403</v>
      </c>
    </row>
    <row r="13" spans="1:9" x14ac:dyDescent="0.35">
      <c r="A13" s="3" t="s">
        <v>244</v>
      </c>
      <c r="B13" s="3" t="s">
        <v>299</v>
      </c>
      <c r="C13" s="4">
        <v>1</v>
      </c>
      <c r="D13" s="5">
        <v>4.5454545454545497E-2</v>
      </c>
      <c r="E13" s="6">
        <v>0.33832190125811501</v>
      </c>
      <c r="F13" s="5">
        <v>1.10417512698154E-2</v>
      </c>
      <c r="G13" s="4">
        <v>22</v>
      </c>
      <c r="H13" s="5">
        <v>0.11625997916721099</v>
      </c>
      <c r="I13" s="3" t="s">
        <v>404</v>
      </c>
    </row>
    <row r="14" spans="1:9" x14ac:dyDescent="0.35">
      <c r="A14" s="3" t="s">
        <v>244</v>
      </c>
      <c r="B14" s="3" t="s">
        <v>301</v>
      </c>
      <c r="C14" s="4">
        <v>1</v>
      </c>
      <c r="D14" s="5">
        <v>4.5454545454545497E-2</v>
      </c>
      <c r="E14" s="6">
        <v>1.9316521524230399</v>
      </c>
      <c r="F14" s="5">
        <v>6.3042985179331906E-2</v>
      </c>
      <c r="G14" s="4">
        <v>22</v>
      </c>
      <c r="H14" s="5">
        <v>0.11625997916721099</v>
      </c>
      <c r="I14" s="3" t="s">
        <v>405</v>
      </c>
    </row>
    <row r="15" spans="1:9" x14ac:dyDescent="0.35">
      <c r="A15" s="3" t="s">
        <v>244</v>
      </c>
      <c r="B15" s="3" t="s">
        <v>303</v>
      </c>
      <c r="C15" s="4">
        <v>1</v>
      </c>
      <c r="D15" s="5">
        <v>4.5454545454545497E-2</v>
      </c>
      <c r="E15" s="6">
        <v>3.08657588080121</v>
      </c>
      <c r="F15" s="5">
        <v>0.100736023959669</v>
      </c>
      <c r="G15" s="4">
        <v>22</v>
      </c>
      <c r="H15" s="5">
        <v>0.11625997916721099</v>
      </c>
      <c r="I15" s="3" t="s">
        <v>406</v>
      </c>
    </row>
    <row r="16" spans="1:9" x14ac:dyDescent="0.35">
      <c r="A16" s="3" t="s">
        <v>244</v>
      </c>
      <c r="B16" s="3" t="s">
        <v>305</v>
      </c>
      <c r="C16" s="4">
        <v>14</v>
      </c>
      <c r="D16" s="5">
        <v>0.63636363636363602</v>
      </c>
      <c r="E16" s="6">
        <v>16.048793031383902</v>
      </c>
      <c r="F16" s="5">
        <v>0.52378158249380302</v>
      </c>
      <c r="G16" s="4">
        <v>22</v>
      </c>
      <c r="H16" s="5">
        <v>0.26849092107267902</v>
      </c>
      <c r="I16" s="3" t="s">
        <v>407</v>
      </c>
    </row>
    <row r="17" spans="1:9" x14ac:dyDescent="0.35">
      <c r="A17" s="3" t="s">
        <v>244</v>
      </c>
      <c r="B17" s="3" t="s">
        <v>307</v>
      </c>
      <c r="C17" s="4">
        <v>5</v>
      </c>
      <c r="D17" s="5">
        <v>0.22727272727272699</v>
      </c>
      <c r="E17" s="6">
        <v>9.2348963395579293</v>
      </c>
      <c r="F17" s="5">
        <v>0.30139765709737998</v>
      </c>
      <c r="G17" s="4">
        <v>22</v>
      </c>
      <c r="H17" s="5">
        <v>0.23389991085490999</v>
      </c>
      <c r="I17" s="3" t="s">
        <v>408</v>
      </c>
    </row>
    <row r="18" spans="1:9" x14ac:dyDescent="0.35">
      <c r="A18" s="3" t="s">
        <v>246</v>
      </c>
      <c r="B18" s="3" t="s">
        <v>299</v>
      </c>
      <c r="C18" s="4">
        <v>2</v>
      </c>
      <c r="D18" s="5">
        <v>7.4074074074074098E-2</v>
      </c>
      <c r="E18" s="6">
        <v>0.59658738084412599</v>
      </c>
      <c r="F18" s="5">
        <v>3.6439064502682098E-2</v>
      </c>
      <c r="G18" s="4">
        <v>27</v>
      </c>
      <c r="H18" s="5">
        <v>0.13194531388105199</v>
      </c>
      <c r="I18" s="3" t="s">
        <v>409</v>
      </c>
    </row>
    <row r="19" spans="1:9" x14ac:dyDescent="0.35">
      <c r="A19" s="3" t="s">
        <v>246</v>
      </c>
      <c r="B19" s="3" t="s">
        <v>301</v>
      </c>
      <c r="C19" s="4">
        <v>1</v>
      </c>
      <c r="D19" s="5">
        <v>3.7037037037037E-2</v>
      </c>
      <c r="E19" s="6">
        <v>0.22202435391605599</v>
      </c>
      <c r="F19" s="5">
        <v>1.35610641681127E-2</v>
      </c>
      <c r="G19" s="4">
        <v>27</v>
      </c>
      <c r="H19" s="5">
        <v>9.5147118951064993E-2</v>
      </c>
      <c r="I19" s="3" t="s">
        <v>410</v>
      </c>
    </row>
    <row r="20" spans="1:9" x14ac:dyDescent="0.35">
      <c r="A20" s="3" t="s">
        <v>246</v>
      </c>
      <c r="B20" s="3" t="s">
        <v>303</v>
      </c>
      <c r="C20" s="4">
        <v>1</v>
      </c>
      <c r="D20" s="5">
        <v>3.7037037037037E-2</v>
      </c>
      <c r="E20" s="6">
        <v>0.31055475755203399</v>
      </c>
      <c r="F20" s="5">
        <v>1.8968428105270399E-2</v>
      </c>
      <c r="G20" s="4">
        <v>27</v>
      </c>
      <c r="H20" s="5">
        <v>9.5147118951064993E-2</v>
      </c>
      <c r="I20" s="3" t="s">
        <v>411</v>
      </c>
    </row>
    <row r="21" spans="1:9" x14ac:dyDescent="0.35">
      <c r="A21" s="3" t="s">
        <v>246</v>
      </c>
      <c r="B21" s="3" t="s">
        <v>305</v>
      </c>
      <c r="C21" s="4">
        <v>13</v>
      </c>
      <c r="D21" s="5">
        <v>0.48148148148148101</v>
      </c>
      <c r="E21" s="6">
        <v>8.68664276518005</v>
      </c>
      <c r="F21" s="5">
        <v>0.53057296583156299</v>
      </c>
      <c r="G21" s="4">
        <v>27</v>
      </c>
      <c r="H21" s="5">
        <v>0.25173561470879902</v>
      </c>
      <c r="I21" s="3" t="s">
        <v>412</v>
      </c>
    </row>
    <row r="22" spans="1:9" x14ac:dyDescent="0.35">
      <c r="A22" s="3" t="s">
        <v>246</v>
      </c>
      <c r="B22" s="3" t="s">
        <v>307</v>
      </c>
      <c r="C22" s="4">
        <v>10</v>
      </c>
      <c r="D22" s="5">
        <v>0.37037037037037002</v>
      </c>
      <c r="E22" s="6">
        <v>6.5563833052508098</v>
      </c>
      <c r="F22" s="5">
        <v>0.400458477392372</v>
      </c>
      <c r="G22" s="4">
        <v>27</v>
      </c>
      <c r="H22" s="5">
        <v>0.243295137451566</v>
      </c>
      <c r="I22" s="3" t="s">
        <v>413</v>
      </c>
    </row>
    <row r="23" spans="1:9" x14ac:dyDescent="0.35">
      <c r="A23" s="3" t="s">
        <v>248</v>
      </c>
      <c r="B23" s="3" t="s">
        <v>299</v>
      </c>
      <c r="C23" s="4">
        <v>1</v>
      </c>
      <c r="D23" s="5">
        <v>5.8823529411764698E-2</v>
      </c>
      <c r="E23" s="6">
        <v>1.6726924376213099</v>
      </c>
      <c r="F23" s="5">
        <v>7.0140196788328502E-2</v>
      </c>
      <c r="G23" s="4">
        <v>17</v>
      </c>
      <c r="H23" s="5">
        <v>0.14939677547400601</v>
      </c>
      <c r="I23" s="3" t="s">
        <v>414</v>
      </c>
    </row>
    <row r="24" spans="1:9" x14ac:dyDescent="0.35">
      <c r="A24" s="3" t="s">
        <v>248</v>
      </c>
      <c r="B24" s="3" t="s">
        <v>301</v>
      </c>
      <c r="C24" s="4">
        <v>1</v>
      </c>
      <c r="D24" s="5">
        <v>5.8823529411764698E-2</v>
      </c>
      <c r="E24" s="6">
        <v>1.73269795274103</v>
      </c>
      <c r="F24" s="5">
        <v>7.2656378809733205E-2</v>
      </c>
      <c r="G24" s="4">
        <v>17</v>
      </c>
      <c r="H24" s="5">
        <v>0.14939677547400601</v>
      </c>
      <c r="I24" s="3" t="s">
        <v>415</v>
      </c>
    </row>
    <row r="25" spans="1:9" x14ac:dyDescent="0.35">
      <c r="A25" s="3" t="s">
        <v>248</v>
      </c>
      <c r="B25" s="3" t="s">
        <v>305</v>
      </c>
      <c r="C25" s="4">
        <v>6</v>
      </c>
      <c r="D25" s="5">
        <v>0.35294117647058798</v>
      </c>
      <c r="E25" s="6">
        <v>9.2441508483950994</v>
      </c>
      <c r="F25" s="5">
        <v>0.38763047232369802</v>
      </c>
      <c r="G25" s="4">
        <v>17</v>
      </c>
      <c r="H25" s="5">
        <v>0.30342628536990002</v>
      </c>
      <c r="I25" s="3" t="s">
        <v>416</v>
      </c>
    </row>
    <row r="26" spans="1:9" x14ac:dyDescent="0.35">
      <c r="A26" s="3" t="s">
        <v>248</v>
      </c>
      <c r="B26" s="3" t="s">
        <v>307</v>
      </c>
      <c r="C26" s="4">
        <v>9</v>
      </c>
      <c r="D26" s="5">
        <v>0.52941176470588203</v>
      </c>
      <c r="E26" s="6">
        <v>11.198302283398901</v>
      </c>
      <c r="F26" s="5">
        <v>0.46957295207824001</v>
      </c>
      <c r="G26" s="4">
        <v>17</v>
      </c>
      <c r="H26" s="5">
        <v>0.316918419075221</v>
      </c>
      <c r="I26" s="3" t="s">
        <v>417</v>
      </c>
    </row>
    <row r="27" spans="1:9" x14ac:dyDescent="0.35">
      <c r="A27" s="3" t="s">
        <v>249</v>
      </c>
      <c r="B27" s="3" t="s">
        <v>301</v>
      </c>
      <c r="C27" s="4">
        <v>3</v>
      </c>
      <c r="D27" s="5">
        <v>0.13636363636363599</v>
      </c>
      <c r="E27" s="6">
        <v>3.28715332950663</v>
      </c>
      <c r="F27" s="5">
        <v>0.120409260398711</v>
      </c>
      <c r="G27" s="4">
        <v>22</v>
      </c>
      <c r="H27" s="5">
        <v>0.191539355285855</v>
      </c>
      <c r="I27" s="3" t="s">
        <v>418</v>
      </c>
    </row>
    <row r="28" spans="1:9" x14ac:dyDescent="0.35">
      <c r="A28" s="3" t="s">
        <v>249</v>
      </c>
      <c r="B28" s="3" t="s">
        <v>303</v>
      </c>
      <c r="C28" s="4">
        <v>2</v>
      </c>
      <c r="D28" s="5">
        <v>9.0909090909090898E-2</v>
      </c>
      <c r="E28" s="6">
        <v>3.9799195375409302</v>
      </c>
      <c r="F28" s="5">
        <v>0.14578546235128301</v>
      </c>
      <c r="G28" s="4">
        <v>22</v>
      </c>
      <c r="H28" s="5">
        <v>0.160454015106304</v>
      </c>
      <c r="I28" s="3" t="s">
        <v>419</v>
      </c>
    </row>
    <row r="29" spans="1:9" x14ac:dyDescent="0.35">
      <c r="A29" s="3" t="s">
        <v>249</v>
      </c>
      <c r="B29" s="3" t="s">
        <v>305</v>
      </c>
      <c r="C29" s="4">
        <v>13</v>
      </c>
      <c r="D29" s="5">
        <v>0.59090909090909105</v>
      </c>
      <c r="E29" s="6">
        <v>16.791116700924199</v>
      </c>
      <c r="F29" s="5">
        <v>0.61506286460028903</v>
      </c>
      <c r="G29" s="4">
        <v>22</v>
      </c>
      <c r="H29" s="5">
        <v>0.27441858732404101</v>
      </c>
      <c r="I29" s="3" t="s">
        <v>420</v>
      </c>
    </row>
    <row r="30" spans="1:9" x14ac:dyDescent="0.35">
      <c r="A30" s="3" t="s">
        <v>249</v>
      </c>
      <c r="B30" s="3" t="s">
        <v>307</v>
      </c>
      <c r="C30" s="4">
        <v>4</v>
      </c>
      <c r="D30" s="5">
        <v>0.18181818181818199</v>
      </c>
      <c r="E30" s="6">
        <v>3.2416486556157298</v>
      </c>
      <c r="F30" s="5">
        <v>0.11874241264971699</v>
      </c>
      <c r="G30" s="4">
        <v>22</v>
      </c>
      <c r="H30" s="5">
        <v>0.215271651024285</v>
      </c>
      <c r="I30" s="3" t="s">
        <v>421</v>
      </c>
    </row>
    <row r="31" spans="1:9" x14ac:dyDescent="0.35">
      <c r="A31" s="3" t="s">
        <v>251</v>
      </c>
      <c r="B31" s="3" t="s">
        <v>299</v>
      </c>
      <c r="C31" s="4">
        <v>1</v>
      </c>
      <c r="D31" s="5">
        <v>6.25E-2</v>
      </c>
      <c r="E31" s="6">
        <v>1.37537350009167</v>
      </c>
      <c r="F31" s="5">
        <v>0.16360099001206099</v>
      </c>
      <c r="G31" s="4">
        <v>16</v>
      </c>
      <c r="H31" s="5">
        <v>0.15842374309896801</v>
      </c>
      <c r="I31" s="3" t="s">
        <v>422</v>
      </c>
    </row>
    <row r="32" spans="1:9" x14ac:dyDescent="0.35">
      <c r="A32" s="3" t="s">
        <v>251</v>
      </c>
      <c r="B32" s="3" t="s">
        <v>301</v>
      </c>
      <c r="C32" s="4">
        <v>1</v>
      </c>
      <c r="D32" s="5">
        <v>6.25E-2</v>
      </c>
      <c r="E32" s="6">
        <v>0.32733878097139402</v>
      </c>
      <c r="F32" s="5">
        <v>3.8937022294447302E-2</v>
      </c>
      <c r="G32" s="4">
        <v>16</v>
      </c>
      <c r="H32" s="5">
        <v>0.15842374309896801</v>
      </c>
      <c r="I32" s="3" t="s">
        <v>423</v>
      </c>
    </row>
    <row r="33" spans="1:9" x14ac:dyDescent="0.35">
      <c r="A33" s="3" t="s">
        <v>251</v>
      </c>
      <c r="B33" s="3" t="s">
        <v>303</v>
      </c>
      <c r="C33" s="4">
        <v>5</v>
      </c>
      <c r="D33" s="5">
        <v>0.3125</v>
      </c>
      <c r="E33" s="6">
        <v>2.8019696837395398</v>
      </c>
      <c r="F33" s="5">
        <v>0.33329492985942999</v>
      </c>
      <c r="G33" s="4">
        <v>16</v>
      </c>
      <c r="H33" s="5">
        <v>0.30335837231035601</v>
      </c>
      <c r="I33" s="3" t="s">
        <v>424</v>
      </c>
    </row>
    <row r="34" spans="1:9" x14ac:dyDescent="0.35">
      <c r="A34" s="3" t="s">
        <v>251</v>
      </c>
      <c r="B34" s="3" t="s">
        <v>305</v>
      </c>
      <c r="C34" s="4">
        <v>6</v>
      </c>
      <c r="D34" s="5">
        <v>0.375</v>
      </c>
      <c r="E34" s="6">
        <v>2.4676727038786201</v>
      </c>
      <c r="F34" s="5">
        <v>0.293530228227731</v>
      </c>
      <c r="G34" s="4">
        <v>16</v>
      </c>
      <c r="H34" s="5">
        <v>0.31684748619793601</v>
      </c>
      <c r="I34" s="3" t="s">
        <v>425</v>
      </c>
    </row>
    <row r="35" spans="1:9" x14ac:dyDescent="0.35">
      <c r="A35" s="3" t="s">
        <v>251</v>
      </c>
      <c r="B35" s="3" t="s">
        <v>307</v>
      </c>
      <c r="C35" s="4">
        <v>3</v>
      </c>
      <c r="D35" s="5">
        <v>0.1875</v>
      </c>
      <c r="E35" s="6">
        <v>1.4345229424522601</v>
      </c>
      <c r="F35" s="5">
        <v>0.17063682960633</v>
      </c>
      <c r="G35" s="4">
        <v>16</v>
      </c>
      <c r="H35" s="5">
        <v>0.25545061006282299</v>
      </c>
      <c r="I35" s="3" t="s">
        <v>426</v>
      </c>
    </row>
    <row r="36" spans="1:9" x14ac:dyDescent="0.35">
      <c r="A36" s="3" t="s">
        <v>253</v>
      </c>
      <c r="B36" s="3" t="s">
        <v>301</v>
      </c>
      <c r="C36" s="4">
        <v>1</v>
      </c>
      <c r="D36" s="5">
        <v>0.16666666666666699</v>
      </c>
      <c r="E36" s="6">
        <v>0.52860294214626002</v>
      </c>
      <c r="F36" s="5">
        <v>0.14894146569205299</v>
      </c>
      <c r="G36" s="4">
        <v>6</v>
      </c>
      <c r="H36" s="5">
        <v>0.39830223305328299</v>
      </c>
      <c r="I36" s="3" t="s">
        <v>427</v>
      </c>
    </row>
    <row r="37" spans="1:9" x14ac:dyDescent="0.35">
      <c r="A37" s="3" t="s">
        <v>253</v>
      </c>
      <c r="B37" s="3" t="s">
        <v>305</v>
      </c>
      <c r="C37" s="4">
        <v>1</v>
      </c>
      <c r="D37" s="5">
        <v>0.16666666666666699</v>
      </c>
      <c r="E37" s="6">
        <v>0.58301350923964701</v>
      </c>
      <c r="F37" s="5">
        <v>0.16427242389504901</v>
      </c>
      <c r="G37" s="4">
        <v>6</v>
      </c>
      <c r="H37" s="5">
        <v>0.39830223305328299</v>
      </c>
      <c r="I37" s="3" t="s">
        <v>428</v>
      </c>
    </row>
    <row r="38" spans="1:9" x14ac:dyDescent="0.35">
      <c r="A38" s="3" t="s">
        <v>253</v>
      </c>
      <c r="B38" s="3" t="s">
        <v>307</v>
      </c>
      <c r="C38" s="4">
        <v>4</v>
      </c>
      <c r="D38" s="5">
        <v>0.66666666666666696</v>
      </c>
      <c r="E38" s="6">
        <v>2.4374485433092699</v>
      </c>
      <c r="F38" s="5">
        <v>0.68678611041289706</v>
      </c>
      <c r="G38" s="4">
        <v>6</v>
      </c>
      <c r="H38" s="5">
        <v>0.503816901431831</v>
      </c>
      <c r="I38" s="3" t="s">
        <v>429</v>
      </c>
    </row>
    <row r="39" spans="1:9" x14ac:dyDescent="0.35">
      <c r="A39" s="3" t="s">
        <v>255</v>
      </c>
      <c r="B39" s="3" t="s">
        <v>299</v>
      </c>
      <c r="C39" s="4">
        <v>10</v>
      </c>
      <c r="D39" s="5">
        <v>4.1152263374485597E-2</v>
      </c>
      <c r="E39" s="6">
        <v>12.6333851291651</v>
      </c>
      <c r="F39" s="5">
        <v>5.3731092854169403E-2</v>
      </c>
      <c r="G39" s="4">
        <v>243</v>
      </c>
      <c r="H39" s="5">
        <v>3.3359778991935901E-2</v>
      </c>
      <c r="I39" s="3" t="s">
        <v>430</v>
      </c>
    </row>
    <row r="40" spans="1:9" x14ac:dyDescent="0.35">
      <c r="A40" s="3" t="s">
        <v>255</v>
      </c>
      <c r="B40" s="3" t="s">
        <v>301</v>
      </c>
      <c r="C40" s="4">
        <v>27</v>
      </c>
      <c r="D40" s="5">
        <v>0.11111111111111099</v>
      </c>
      <c r="E40" s="6">
        <v>21.091752214887698</v>
      </c>
      <c r="F40" s="5">
        <v>8.9705402402322207E-2</v>
      </c>
      <c r="G40" s="4">
        <v>243</v>
      </c>
      <c r="H40" s="5">
        <v>5.2778125552421E-2</v>
      </c>
      <c r="I40" s="3" t="s">
        <v>431</v>
      </c>
    </row>
    <row r="41" spans="1:9" x14ac:dyDescent="0.35">
      <c r="A41" s="3" t="s">
        <v>255</v>
      </c>
      <c r="B41" s="3" t="s">
        <v>303</v>
      </c>
      <c r="C41" s="4">
        <v>45</v>
      </c>
      <c r="D41" s="5">
        <v>0.18518518518518501</v>
      </c>
      <c r="E41" s="6">
        <v>47.563277849870097</v>
      </c>
      <c r="F41" s="5">
        <v>0.20229153726186899</v>
      </c>
      <c r="G41" s="4">
        <v>243</v>
      </c>
      <c r="H41" s="5">
        <v>6.5235509145601597E-2</v>
      </c>
      <c r="I41" s="3" t="s">
        <v>432</v>
      </c>
    </row>
    <row r="42" spans="1:9" x14ac:dyDescent="0.35">
      <c r="A42" s="3" t="s">
        <v>255</v>
      </c>
      <c r="B42" s="3" t="s">
        <v>305</v>
      </c>
      <c r="C42" s="4">
        <v>132</v>
      </c>
      <c r="D42" s="5">
        <v>0.54320987654320996</v>
      </c>
      <c r="E42" s="6">
        <v>122.356751633483</v>
      </c>
      <c r="F42" s="5">
        <v>0.52039591258686901</v>
      </c>
      <c r="G42" s="4">
        <v>243</v>
      </c>
      <c r="H42" s="5">
        <v>8.3655338191621298E-2</v>
      </c>
      <c r="I42" s="3" t="s">
        <v>433</v>
      </c>
    </row>
    <row r="43" spans="1:9" x14ac:dyDescent="0.35">
      <c r="A43" s="3" t="s">
        <v>255</v>
      </c>
      <c r="B43" s="3" t="s">
        <v>307</v>
      </c>
      <c r="C43" s="4">
        <v>29</v>
      </c>
      <c r="D43" s="5">
        <v>0.11934156378600801</v>
      </c>
      <c r="E43" s="6">
        <v>31.4772633724244</v>
      </c>
      <c r="F43" s="5">
        <v>0.133876054894771</v>
      </c>
      <c r="G43" s="4">
        <v>243</v>
      </c>
      <c r="H43" s="5">
        <v>5.4444133457711402E-2</v>
      </c>
      <c r="I43" s="3" t="s">
        <v>434</v>
      </c>
    </row>
    <row r="44" spans="1:9" x14ac:dyDescent="0.35">
      <c r="A44" s="3" t="s">
        <v>257</v>
      </c>
      <c r="B44" s="3" t="s">
        <v>303</v>
      </c>
      <c r="C44" s="4">
        <v>2</v>
      </c>
      <c r="D44" s="5">
        <v>0.125</v>
      </c>
      <c r="E44" s="6">
        <v>1.1530433525010599</v>
      </c>
      <c r="F44" s="5">
        <v>8.8164573630525198E-2</v>
      </c>
      <c r="G44" s="4">
        <v>16</v>
      </c>
      <c r="H44" s="5">
        <v>0.216448039425888</v>
      </c>
      <c r="I44" s="3" t="s">
        <v>435</v>
      </c>
    </row>
    <row r="45" spans="1:9" x14ac:dyDescent="0.35">
      <c r="A45" s="3" t="s">
        <v>257</v>
      </c>
      <c r="B45" s="3" t="s">
        <v>305</v>
      </c>
      <c r="C45" s="4">
        <v>7</v>
      </c>
      <c r="D45" s="5">
        <v>0.4375</v>
      </c>
      <c r="E45" s="6">
        <v>6.9341330853323804</v>
      </c>
      <c r="F45" s="5">
        <v>0.53020112872562897</v>
      </c>
      <c r="G45" s="4">
        <v>16</v>
      </c>
      <c r="H45" s="5">
        <v>0.32467205913883201</v>
      </c>
      <c r="I45" s="3" t="s">
        <v>436</v>
      </c>
    </row>
    <row r="46" spans="1:9" x14ac:dyDescent="0.35">
      <c r="A46" s="3" t="s">
        <v>257</v>
      </c>
      <c r="B46" s="3" t="s">
        <v>307</v>
      </c>
      <c r="C46" s="4">
        <v>7</v>
      </c>
      <c r="D46" s="5">
        <v>0.4375</v>
      </c>
      <c r="E46" s="6">
        <v>4.9911304718462697</v>
      </c>
      <c r="F46" s="5">
        <v>0.38163429764384499</v>
      </c>
      <c r="G46" s="4">
        <v>16</v>
      </c>
      <c r="H46" s="5">
        <v>0.32467205913883201</v>
      </c>
      <c r="I46" s="3" t="s">
        <v>437</v>
      </c>
    </row>
    <row r="47" spans="1:9" x14ac:dyDescent="0.35">
      <c r="A47" s="3" t="s">
        <v>259</v>
      </c>
      <c r="B47" s="3" t="s">
        <v>299</v>
      </c>
      <c r="C47" s="4">
        <v>3</v>
      </c>
      <c r="D47" s="5">
        <v>3.65853658536585E-2</v>
      </c>
      <c r="E47" s="6">
        <v>1.7289365020781799</v>
      </c>
      <c r="F47" s="5">
        <v>2.0075166254347101E-2</v>
      </c>
      <c r="G47" s="4">
        <v>82</v>
      </c>
      <c r="H47" s="5">
        <v>5.4276021908243703E-2</v>
      </c>
      <c r="I47" s="3" t="s">
        <v>438</v>
      </c>
    </row>
    <row r="48" spans="1:9" x14ac:dyDescent="0.35">
      <c r="A48" s="3" t="s">
        <v>259</v>
      </c>
      <c r="B48" s="3" t="s">
        <v>301</v>
      </c>
      <c r="C48" s="4">
        <v>14</v>
      </c>
      <c r="D48" s="5">
        <v>0.17073170731707299</v>
      </c>
      <c r="E48" s="6">
        <v>18.570327182781099</v>
      </c>
      <c r="F48" s="5">
        <v>0.21562527319184099</v>
      </c>
      <c r="G48" s="4">
        <v>82</v>
      </c>
      <c r="H48" s="5">
        <v>0.108780815500835</v>
      </c>
      <c r="I48" s="3" t="s">
        <v>439</v>
      </c>
    </row>
    <row r="49" spans="1:9" x14ac:dyDescent="0.35">
      <c r="A49" s="3" t="s">
        <v>259</v>
      </c>
      <c r="B49" s="3" t="s">
        <v>303</v>
      </c>
      <c r="C49" s="4">
        <v>8</v>
      </c>
      <c r="D49" s="5">
        <v>9.7560975609756101E-2</v>
      </c>
      <c r="E49" s="6">
        <v>9.4875739431537696</v>
      </c>
      <c r="F49" s="5">
        <v>0.110162879915072</v>
      </c>
      <c r="G49" s="4">
        <v>82</v>
      </c>
      <c r="H49" s="5">
        <v>8.5781708043872099E-2</v>
      </c>
      <c r="I49" s="3" t="s">
        <v>440</v>
      </c>
    </row>
    <row r="50" spans="1:9" x14ac:dyDescent="0.35">
      <c r="A50" s="3" t="s">
        <v>259</v>
      </c>
      <c r="B50" s="3" t="s">
        <v>305</v>
      </c>
      <c r="C50" s="4">
        <v>46</v>
      </c>
      <c r="D50" s="5">
        <v>0.56097560975609795</v>
      </c>
      <c r="E50" s="6">
        <v>44.564375084184299</v>
      </c>
      <c r="F50" s="5">
        <v>0.51744944812069904</v>
      </c>
      <c r="G50" s="4">
        <v>82</v>
      </c>
      <c r="H50" s="5">
        <v>0.14347095934742901</v>
      </c>
      <c r="I50" s="3" t="s">
        <v>441</v>
      </c>
    </row>
    <row r="51" spans="1:9" x14ac:dyDescent="0.35">
      <c r="A51" s="3" t="s">
        <v>259</v>
      </c>
      <c r="B51" s="3" t="s">
        <v>307</v>
      </c>
      <c r="C51" s="4">
        <v>11</v>
      </c>
      <c r="D51" s="5">
        <v>0.134146341463415</v>
      </c>
      <c r="E51" s="6">
        <v>11.7719346716401</v>
      </c>
      <c r="F51" s="5">
        <v>0.13668723251804099</v>
      </c>
      <c r="G51" s="4">
        <v>82</v>
      </c>
      <c r="H51" s="5">
        <v>9.8527928718855795E-2</v>
      </c>
      <c r="I51" s="3" t="s">
        <v>442</v>
      </c>
    </row>
    <row r="52" spans="1:9" x14ac:dyDescent="0.35">
      <c r="A52" s="3" t="s">
        <v>261</v>
      </c>
      <c r="B52" s="3" t="s">
        <v>299</v>
      </c>
      <c r="C52" s="4">
        <v>3</v>
      </c>
      <c r="D52" s="5">
        <v>0.230769230769231</v>
      </c>
      <c r="E52" s="6">
        <v>3.3856085957994</v>
      </c>
      <c r="F52" s="5">
        <v>0.27625356102371601</v>
      </c>
      <c r="G52" s="4">
        <v>13</v>
      </c>
      <c r="H52" s="5">
        <v>0.30591460638222001</v>
      </c>
      <c r="I52" s="3" t="s">
        <v>443</v>
      </c>
    </row>
    <row r="53" spans="1:9" x14ac:dyDescent="0.35">
      <c r="A53" s="3" t="s">
        <v>261</v>
      </c>
      <c r="B53" s="3" t="s">
        <v>305</v>
      </c>
      <c r="C53" s="4">
        <v>9</v>
      </c>
      <c r="D53" s="5">
        <v>0.69230769230769196</v>
      </c>
      <c r="E53" s="6">
        <v>7.9019261541213002</v>
      </c>
      <c r="F53" s="5">
        <v>0.64476893215915798</v>
      </c>
      <c r="G53" s="4">
        <v>13</v>
      </c>
      <c r="H53" s="5">
        <v>0.33511266117171101</v>
      </c>
      <c r="I53" s="3" t="s">
        <v>444</v>
      </c>
    </row>
    <row r="54" spans="1:9" x14ac:dyDescent="0.35">
      <c r="A54" s="3" t="s">
        <v>261</v>
      </c>
      <c r="B54" s="3" t="s">
        <v>307</v>
      </c>
      <c r="C54" s="4">
        <v>1</v>
      </c>
      <c r="D54" s="5">
        <v>7.69230769230769E-2</v>
      </c>
      <c r="E54" s="6">
        <v>0.96790399719738096</v>
      </c>
      <c r="F54" s="5">
        <v>7.8977506817125301E-2</v>
      </c>
      <c r="G54" s="4">
        <v>13</v>
      </c>
      <c r="H54" s="5">
        <v>0.193477385136339</v>
      </c>
      <c r="I54" s="3" t="s">
        <v>445</v>
      </c>
    </row>
    <row r="55" spans="1:9" x14ac:dyDescent="0.35">
      <c r="A55" s="3" t="s">
        <v>263</v>
      </c>
      <c r="B55" s="3" t="s">
        <v>299</v>
      </c>
      <c r="C55" s="4">
        <v>3</v>
      </c>
      <c r="D55" s="5">
        <v>1.2E-2</v>
      </c>
      <c r="E55" s="6">
        <v>2.67885224368024</v>
      </c>
      <c r="F55" s="5">
        <v>1.15334107564282E-2</v>
      </c>
      <c r="G55" s="4">
        <v>250</v>
      </c>
      <c r="H55" s="5">
        <v>1.8028255553828601E-2</v>
      </c>
      <c r="I55" s="3" t="s">
        <v>446</v>
      </c>
    </row>
    <row r="56" spans="1:9" x14ac:dyDescent="0.35">
      <c r="A56" s="3" t="s">
        <v>263</v>
      </c>
      <c r="B56" s="3" t="s">
        <v>301</v>
      </c>
      <c r="C56" s="4">
        <v>26</v>
      </c>
      <c r="D56" s="5">
        <v>0.104</v>
      </c>
      <c r="E56" s="6">
        <v>15.4013234055619</v>
      </c>
      <c r="F56" s="5">
        <v>6.6308169645410406E-2</v>
      </c>
      <c r="G56" s="4">
        <v>250</v>
      </c>
      <c r="H56" s="5">
        <v>5.0542333002605903E-2</v>
      </c>
      <c r="I56" s="3" t="s">
        <v>447</v>
      </c>
    </row>
    <row r="57" spans="1:9" x14ac:dyDescent="0.35">
      <c r="A57" s="3" t="s">
        <v>263</v>
      </c>
      <c r="B57" s="3" t="s">
        <v>303</v>
      </c>
      <c r="C57" s="4">
        <v>54</v>
      </c>
      <c r="D57" s="5">
        <v>0.216</v>
      </c>
      <c r="E57" s="6">
        <v>52.380279929787598</v>
      </c>
      <c r="F57" s="5">
        <v>0.22551571681198099</v>
      </c>
      <c r="G57" s="4">
        <v>250</v>
      </c>
      <c r="H57" s="5">
        <v>6.8134883432004203E-2</v>
      </c>
      <c r="I57" s="3" t="s">
        <v>448</v>
      </c>
    </row>
    <row r="58" spans="1:9" x14ac:dyDescent="0.35">
      <c r="A58" s="3" t="s">
        <v>263</v>
      </c>
      <c r="B58" s="3" t="s">
        <v>305</v>
      </c>
      <c r="C58" s="4">
        <v>139</v>
      </c>
      <c r="D58" s="5">
        <v>0.55600000000000005</v>
      </c>
      <c r="E58" s="6">
        <v>128.953458076012</v>
      </c>
      <c r="F58" s="5">
        <v>0.55519045664469302</v>
      </c>
      <c r="G58" s="4">
        <v>250</v>
      </c>
      <c r="H58" s="5">
        <v>8.2264694867103402E-2</v>
      </c>
      <c r="I58" s="3" t="s">
        <v>449</v>
      </c>
    </row>
    <row r="59" spans="1:9" x14ac:dyDescent="0.35">
      <c r="A59" s="3" t="s">
        <v>263</v>
      </c>
      <c r="B59" s="3" t="s">
        <v>307</v>
      </c>
      <c r="C59" s="4">
        <v>28</v>
      </c>
      <c r="D59" s="5">
        <v>0.112</v>
      </c>
      <c r="E59" s="6">
        <v>32.854952880138697</v>
      </c>
      <c r="F59" s="5">
        <v>0.14145224614148799</v>
      </c>
      <c r="G59" s="4">
        <v>250</v>
      </c>
      <c r="H59" s="5">
        <v>5.2215579775418297E-2</v>
      </c>
      <c r="I59" s="3" t="s">
        <v>450</v>
      </c>
    </row>
    <row r="60" spans="1:9" x14ac:dyDescent="0.35">
      <c r="A60" s="3" t="s">
        <v>265</v>
      </c>
      <c r="B60" s="3" t="s">
        <v>301</v>
      </c>
      <c r="C60" s="4">
        <v>1</v>
      </c>
      <c r="D60" s="5">
        <v>0.1</v>
      </c>
      <c r="E60" s="6">
        <v>0.241314908716661</v>
      </c>
      <c r="F60" s="5">
        <v>3.2819123586564199E-2</v>
      </c>
      <c r="G60" s="4">
        <v>10</v>
      </c>
      <c r="H60" s="5">
        <v>0.248356693589913</v>
      </c>
      <c r="I60" s="3" t="s">
        <v>451</v>
      </c>
    </row>
    <row r="61" spans="1:9" x14ac:dyDescent="0.35">
      <c r="A61" s="3" t="s">
        <v>265</v>
      </c>
      <c r="B61" s="3" t="s">
        <v>303</v>
      </c>
      <c r="C61" s="4">
        <v>2</v>
      </c>
      <c r="D61" s="5">
        <v>0.2</v>
      </c>
      <c r="E61" s="6">
        <v>0.92140520467454301</v>
      </c>
      <c r="F61" s="5">
        <v>0.12531223804751801</v>
      </c>
      <c r="G61" s="4">
        <v>10</v>
      </c>
      <c r="H61" s="5">
        <v>0.33114225811988401</v>
      </c>
      <c r="I61" s="3" t="s">
        <v>452</v>
      </c>
    </row>
    <row r="62" spans="1:9" x14ac:dyDescent="0.35">
      <c r="A62" s="3" t="s">
        <v>265</v>
      </c>
      <c r="B62" s="3" t="s">
        <v>305</v>
      </c>
      <c r="C62" s="4">
        <v>6</v>
      </c>
      <c r="D62" s="5">
        <v>0.6</v>
      </c>
      <c r="E62" s="6">
        <v>5.5573546336305002</v>
      </c>
      <c r="F62" s="5">
        <v>0.75580704692238598</v>
      </c>
      <c r="G62" s="4">
        <v>10</v>
      </c>
      <c r="H62" s="5">
        <v>0.40556478233335802</v>
      </c>
      <c r="I62" s="3" t="s">
        <v>453</v>
      </c>
    </row>
    <row r="63" spans="1:9" x14ac:dyDescent="0.35">
      <c r="A63" s="3" t="s">
        <v>265</v>
      </c>
      <c r="B63" s="3" t="s">
        <v>307</v>
      </c>
      <c r="C63" s="4">
        <v>1</v>
      </c>
      <c r="D63" s="5">
        <v>0.1</v>
      </c>
      <c r="E63" s="6">
        <v>0.63280011205748898</v>
      </c>
      <c r="F63" s="5">
        <v>8.6061591443531593E-2</v>
      </c>
      <c r="G63" s="4">
        <v>10</v>
      </c>
      <c r="H63" s="5">
        <v>0.248356693589913</v>
      </c>
      <c r="I63" s="3" t="s">
        <v>421</v>
      </c>
    </row>
    <row r="64" spans="1:9" x14ac:dyDescent="0.35">
      <c r="A64" s="3" t="s">
        <v>267</v>
      </c>
      <c r="B64" s="3" t="s">
        <v>299</v>
      </c>
      <c r="C64" s="4">
        <v>1</v>
      </c>
      <c r="D64" s="5">
        <v>1.88679245283019E-2</v>
      </c>
      <c r="E64" s="6">
        <v>1.9744756866463999</v>
      </c>
      <c r="F64" s="5">
        <v>3.48492492689325E-2</v>
      </c>
      <c r="G64" s="4">
        <v>53</v>
      </c>
      <c r="H64" s="5">
        <v>4.8926312183061503E-2</v>
      </c>
      <c r="I64" s="3" t="s">
        <v>454</v>
      </c>
    </row>
    <row r="65" spans="1:9" x14ac:dyDescent="0.35">
      <c r="A65" s="3" t="s">
        <v>267</v>
      </c>
      <c r="B65" s="3" t="s">
        <v>303</v>
      </c>
      <c r="C65" s="4">
        <v>5</v>
      </c>
      <c r="D65" s="5">
        <v>9.4339622641509399E-2</v>
      </c>
      <c r="E65" s="6">
        <v>4.05208214224551</v>
      </c>
      <c r="F65" s="5">
        <v>7.15187437294552E-2</v>
      </c>
      <c r="G65" s="4">
        <v>53</v>
      </c>
      <c r="H65" s="5">
        <v>0.10511057965856101</v>
      </c>
      <c r="I65" s="3" t="s">
        <v>455</v>
      </c>
    </row>
    <row r="66" spans="1:9" x14ac:dyDescent="0.35">
      <c r="A66" s="3" t="s">
        <v>267</v>
      </c>
      <c r="B66" s="3" t="s">
        <v>305</v>
      </c>
      <c r="C66" s="4">
        <v>26</v>
      </c>
      <c r="D66" s="5">
        <v>0.490566037735849</v>
      </c>
      <c r="E66" s="6">
        <v>31.8040056063756</v>
      </c>
      <c r="F66" s="5">
        <v>0.56133672681967095</v>
      </c>
      <c r="G66" s="4">
        <v>53</v>
      </c>
      <c r="H66" s="5">
        <v>0.179766749766925</v>
      </c>
      <c r="I66" s="3" t="s">
        <v>456</v>
      </c>
    </row>
    <row r="67" spans="1:9" x14ac:dyDescent="0.35">
      <c r="A67" s="12" t="s">
        <v>267</v>
      </c>
      <c r="B67" s="12" t="s">
        <v>307</v>
      </c>
      <c r="C67" s="13">
        <v>21</v>
      </c>
      <c r="D67" s="14">
        <v>0.39622641509433998</v>
      </c>
      <c r="E67" s="15">
        <v>18.8270612788065</v>
      </c>
      <c r="F67" s="14">
        <v>0.33229528018194099</v>
      </c>
      <c r="G67" s="13">
        <v>53</v>
      </c>
      <c r="H67" s="14">
        <v>0.17588364073228799</v>
      </c>
      <c r="I67" s="12" t="s">
        <v>457</v>
      </c>
    </row>
    <row r="68" spans="1:9" x14ac:dyDescent="0.35">
      <c r="A68" s="18" t="s">
        <v>228</v>
      </c>
      <c r="B68" s="3"/>
      <c r="C68" s="4"/>
      <c r="D68" s="5"/>
      <c r="E68" s="6"/>
      <c r="F68" s="5"/>
      <c r="G68" s="4"/>
      <c r="H68" s="5"/>
      <c r="I68" s="3"/>
    </row>
    <row r="69" spans="1:9" x14ac:dyDescent="0.35">
      <c r="A69" s="18" t="s">
        <v>146</v>
      </c>
    </row>
    <row r="70" spans="1:9" x14ac:dyDescent="0.35">
      <c r="A70" s="18" t="s">
        <v>269</v>
      </c>
    </row>
    <row r="71" spans="1:9" x14ac:dyDescent="0.35">
      <c r="A71" s="18" t="s">
        <v>362</v>
      </c>
    </row>
    <row r="72" spans="1:9" x14ac:dyDescent="0.35">
      <c r="A7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I9"/>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17</v>
      </c>
    </row>
    <row r="2" spans="1:9" ht="29" x14ac:dyDescent="0.35">
      <c r="A2" s="16" t="s">
        <v>458</v>
      </c>
      <c r="B2" s="16" t="s">
        <v>328</v>
      </c>
      <c r="C2" s="16" t="s">
        <v>93</v>
      </c>
      <c r="D2" s="16" t="s">
        <v>94</v>
      </c>
      <c r="E2" s="16" t="s">
        <v>95</v>
      </c>
      <c r="F2" s="16" t="s">
        <v>96</v>
      </c>
      <c r="G2" s="16" t="s">
        <v>97</v>
      </c>
      <c r="H2" s="16" t="s">
        <v>98</v>
      </c>
      <c r="I2" s="16" t="s">
        <v>99</v>
      </c>
    </row>
    <row r="3" spans="1:9" x14ac:dyDescent="0.35">
      <c r="A3" s="8" t="s">
        <v>459</v>
      </c>
      <c r="B3" s="8" t="s">
        <v>363</v>
      </c>
      <c r="C3" s="9">
        <v>468</v>
      </c>
      <c r="D3" s="10">
        <v>0.32819074333800802</v>
      </c>
      <c r="E3" s="11">
        <v>505.42848922189302</v>
      </c>
      <c r="F3" s="10">
        <v>0.336890893518005</v>
      </c>
      <c r="G3" s="9">
        <v>1426</v>
      </c>
      <c r="H3" s="10">
        <v>3.2552249643582602E-2</v>
      </c>
      <c r="I3" s="8" t="s">
        <v>460</v>
      </c>
    </row>
    <row r="4" spans="1:9" x14ac:dyDescent="0.35">
      <c r="A4" s="3" t="s">
        <v>459</v>
      </c>
      <c r="B4" s="3" t="s">
        <v>305</v>
      </c>
      <c r="C4" s="4">
        <v>958</v>
      </c>
      <c r="D4" s="5">
        <v>0.67180925666199198</v>
      </c>
      <c r="E4" s="6">
        <v>994.84503834046598</v>
      </c>
      <c r="F4" s="5">
        <v>0.66310910648199495</v>
      </c>
      <c r="G4" s="4">
        <v>1426</v>
      </c>
      <c r="H4" s="5">
        <v>3.2552249643582602E-2</v>
      </c>
      <c r="I4" s="3" t="s">
        <v>461</v>
      </c>
    </row>
    <row r="5" spans="1:9" x14ac:dyDescent="0.35">
      <c r="A5" s="3" t="s">
        <v>462</v>
      </c>
      <c r="B5" s="3" t="s">
        <v>363</v>
      </c>
      <c r="C5" s="4">
        <v>393</v>
      </c>
      <c r="D5" s="5">
        <v>0.15220759101471701</v>
      </c>
      <c r="E5" s="6">
        <v>431.90093748403302</v>
      </c>
      <c r="F5" s="5">
        <v>0.172228088761293</v>
      </c>
      <c r="G5" s="4">
        <v>2582</v>
      </c>
      <c r="H5" s="5">
        <v>1.8507144409724799E-2</v>
      </c>
      <c r="I5" s="3" t="s">
        <v>463</v>
      </c>
    </row>
    <row r="6" spans="1:9" x14ac:dyDescent="0.35">
      <c r="A6" s="12" t="s">
        <v>462</v>
      </c>
      <c r="B6" s="12" t="s">
        <v>305</v>
      </c>
      <c r="C6" s="13">
        <v>2189</v>
      </c>
      <c r="D6" s="14">
        <v>0.84779240898528296</v>
      </c>
      <c r="E6" s="15">
        <v>2075.8255349536098</v>
      </c>
      <c r="F6" s="14">
        <v>0.82777191123870797</v>
      </c>
      <c r="G6" s="13">
        <v>2582</v>
      </c>
      <c r="H6" s="14">
        <v>1.8507144409724799E-2</v>
      </c>
      <c r="I6" s="12" t="s">
        <v>464</v>
      </c>
    </row>
    <row r="7" spans="1:9" x14ac:dyDescent="0.35">
      <c r="A7" s="18" t="s">
        <v>146</v>
      </c>
      <c r="B7" s="3"/>
      <c r="C7" s="4"/>
      <c r="D7" s="5"/>
      <c r="E7" s="6"/>
      <c r="F7" s="5"/>
      <c r="G7" s="4"/>
      <c r="H7" s="5"/>
      <c r="I7" s="3"/>
    </row>
    <row r="8" spans="1:9" x14ac:dyDescent="0.35">
      <c r="A8" s="18" t="s">
        <v>345</v>
      </c>
    </row>
    <row r="9" spans="1:9" x14ac:dyDescent="0.35">
      <c r="A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I9"/>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18</v>
      </c>
    </row>
    <row r="2" spans="1:9" ht="29" x14ac:dyDescent="0.35">
      <c r="A2" s="16" t="s">
        <v>458</v>
      </c>
      <c r="B2" s="16" t="s">
        <v>346</v>
      </c>
      <c r="C2" s="16" t="s">
        <v>93</v>
      </c>
      <c r="D2" s="16" t="s">
        <v>94</v>
      </c>
      <c r="E2" s="16" t="s">
        <v>95</v>
      </c>
      <c r="F2" s="16" t="s">
        <v>96</v>
      </c>
      <c r="G2" s="16" t="s">
        <v>97</v>
      </c>
      <c r="H2" s="16" t="s">
        <v>98</v>
      </c>
      <c r="I2" s="16" t="s">
        <v>99</v>
      </c>
    </row>
    <row r="3" spans="1:9" x14ac:dyDescent="0.35">
      <c r="A3" s="8" t="s">
        <v>459</v>
      </c>
      <c r="B3" s="8" t="s">
        <v>363</v>
      </c>
      <c r="C3" s="9">
        <v>407</v>
      </c>
      <c r="D3" s="10">
        <v>0.28541374474053299</v>
      </c>
      <c r="E3" s="11">
        <v>420.91571427187802</v>
      </c>
      <c r="F3" s="10">
        <v>0.28055931571076997</v>
      </c>
      <c r="G3" s="9">
        <v>1426</v>
      </c>
      <c r="H3" s="10">
        <v>3.13083098313333E-2</v>
      </c>
      <c r="I3" s="8" t="s">
        <v>465</v>
      </c>
    </row>
    <row r="4" spans="1:9" x14ac:dyDescent="0.35">
      <c r="A4" s="3" t="s">
        <v>459</v>
      </c>
      <c r="B4" s="3" t="s">
        <v>305</v>
      </c>
      <c r="C4" s="4">
        <v>1019</v>
      </c>
      <c r="D4" s="5">
        <v>0.71458625525946695</v>
      </c>
      <c r="E4" s="6">
        <v>1079.35781329048</v>
      </c>
      <c r="F4" s="5">
        <v>0.71944068428923003</v>
      </c>
      <c r="G4" s="4">
        <v>1426</v>
      </c>
      <c r="H4" s="5">
        <v>3.13083098313333E-2</v>
      </c>
      <c r="I4" s="3" t="s">
        <v>466</v>
      </c>
    </row>
    <row r="5" spans="1:9" x14ac:dyDescent="0.35">
      <c r="A5" s="3" t="s">
        <v>462</v>
      </c>
      <c r="B5" s="3" t="s">
        <v>363</v>
      </c>
      <c r="C5" s="4">
        <v>503</v>
      </c>
      <c r="D5" s="5">
        <v>0.19481022463206801</v>
      </c>
      <c r="E5" s="6">
        <v>495.44729709653802</v>
      </c>
      <c r="F5" s="5">
        <v>0.197568316378196</v>
      </c>
      <c r="G5" s="4">
        <v>2582</v>
      </c>
      <c r="H5" s="5">
        <v>2.0404760186929199E-2</v>
      </c>
      <c r="I5" s="3" t="s">
        <v>467</v>
      </c>
    </row>
    <row r="6" spans="1:9" x14ac:dyDescent="0.35">
      <c r="A6" s="12" t="s">
        <v>462</v>
      </c>
      <c r="B6" s="12" t="s">
        <v>305</v>
      </c>
      <c r="C6" s="13">
        <v>2079</v>
      </c>
      <c r="D6" s="14">
        <v>0.80518977536793201</v>
      </c>
      <c r="E6" s="15">
        <v>2012.2791753411</v>
      </c>
      <c r="F6" s="14">
        <v>0.80243168362180395</v>
      </c>
      <c r="G6" s="13">
        <v>2582</v>
      </c>
      <c r="H6" s="14">
        <v>2.0404760186929199E-2</v>
      </c>
      <c r="I6" s="12" t="s">
        <v>468</v>
      </c>
    </row>
    <row r="7" spans="1:9" x14ac:dyDescent="0.35">
      <c r="A7" s="18" t="s">
        <v>146</v>
      </c>
      <c r="B7" s="3"/>
      <c r="C7" s="4"/>
      <c r="D7" s="5"/>
      <c r="E7" s="6"/>
      <c r="F7" s="5"/>
      <c r="G7" s="4"/>
      <c r="H7" s="5"/>
      <c r="I7" s="3"/>
    </row>
    <row r="8" spans="1:9" x14ac:dyDescent="0.35">
      <c r="A8" s="18" t="s">
        <v>362</v>
      </c>
    </row>
    <row r="9" spans="1:9" x14ac:dyDescent="0.35">
      <c r="A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3"/>
  <sheetViews>
    <sheetView workbookViewId="0">
      <selection activeCell="A33" sqref="A33"/>
    </sheetView>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1</v>
      </c>
    </row>
    <row r="2" spans="1:9" ht="29" x14ac:dyDescent="0.35">
      <c r="A2" s="16" t="s">
        <v>91</v>
      </c>
      <c r="B2" s="16" t="s">
        <v>92</v>
      </c>
      <c r="C2" s="16" t="s">
        <v>93</v>
      </c>
      <c r="D2" s="16" t="s">
        <v>94</v>
      </c>
      <c r="E2" s="16" t="s">
        <v>95</v>
      </c>
      <c r="F2" s="16" t="s">
        <v>96</v>
      </c>
      <c r="G2" s="16" t="s">
        <v>97</v>
      </c>
      <c r="H2" s="16" t="s">
        <v>98</v>
      </c>
      <c r="I2" s="16" t="s">
        <v>99</v>
      </c>
    </row>
    <row r="3" spans="1:9" x14ac:dyDescent="0.35">
      <c r="A3" s="8" t="s">
        <v>100</v>
      </c>
      <c r="B3" s="8" t="s">
        <v>101</v>
      </c>
      <c r="C3" s="9">
        <v>7392</v>
      </c>
      <c r="D3" s="10">
        <v>0.96868038264971801</v>
      </c>
      <c r="E3" s="11">
        <v>7335.6814650527303</v>
      </c>
      <c r="F3" s="10">
        <v>0.96130015267366498</v>
      </c>
      <c r="G3" s="9">
        <v>7631</v>
      </c>
      <c r="H3" s="10">
        <v>5.13934055365582E-3</v>
      </c>
      <c r="I3" s="8" t="s">
        <v>102</v>
      </c>
    </row>
    <row r="4" spans="1:9" x14ac:dyDescent="0.35">
      <c r="A4" s="3" t="s">
        <v>100</v>
      </c>
      <c r="B4" s="3" t="s">
        <v>103</v>
      </c>
      <c r="C4" s="4">
        <v>228</v>
      </c>
      <c r="D4" s="5">
        <v>2.9878128685624401E-2</v>
      </c>
      <c r="E4" s="6">
        <v>279.61012074050302</v>
      </c>
      <c r="F4" s="5">
        <v>3.6641347233718098E-2</v>
      </c>
      <c r="G4" s="4">
        <v>7631</v>
      </c>
      <c r="H4" s="5">
        <v>5.0234116144763398E-3</v>
      </c>
      <c r="I4" s="3" t="s">
        <v>104</v>
      </c>
    </row>
    <row r="5" spans="1:9" x14ac:dyDescent="0.35">
      <c r="A5" s="3" t="s">
        <v>100</v>
      </c>
      <c r="B5" s="3"/>
      <c r="C5" s="4">
        <v>11</v>
      </c>
      <c r="D5" s="5">
        <v>1.44148866465732E-3</v>
      </c>
      <c r="E5" s="6">
        <v>15.708414206761899</v>
      </c>
      <c r="F5" s="5">
        <v>2.0585000926171999E-3</v>
      </c>
      <c r="G5" s="4">
        <v>7631</v>
      </c>
      <c r="H5" s="5">
        <v>1.11944122257455E-3</v>
      </c>
      <c r="I5" s="3" t="s">
        <v>105</v>
      </c>
    </row>
    <row r="6" spans="1:9" x14ac:dyDescent="0.35">
      <c r="A6" s="3" t="s">
        <v>106</v>
      </c>
      <c r="B6" s="3" t="s">
        <v>101</v>
      </c>
      <c r="C6" s="4">
        <v>2940</v>
      </c>
      <c r="D6" s="5">
        <v>0.38527060673568297</v>
      </c>
      <c r="E6" s="6">
        <v>2633.3266373527099</v>
      </c>
      <c r="F6" s="5">
        <v>0.34508277255309999</v>
      </c>
      <c r="G6" s="4">
        <v>7631</v>
      </c>
      <c r="H6" s="5">
        <v>1.43593191707186E-2</v>
      </c>
      <c r="I6" s="3" t="s">
        <v>107</v>
      </c>
    </row>
    <row r="7" spans="1:9" x14ac:dyDescent="0.35">
      <c r="A7" s="3" t="s">
        <v>106</v>
      </c>
      <c r="B7" s="3" t="s">
        <v>103</v>
      </c>
      <c r="C7" s="4">
        <v>4628</v>
      </c>
      <c r="D7" s="5">
        <v>0.60647359454855199</v>
      </c>
      <c r="E7" s="6">
        <v>4937.6109938668396</v>
      </c>
      <c r="F7" s="5">
        <v>0.64704638892239996</v>
      </c>
      <c r="G7" s="4">
        <v>7631</v>
      </c>
      <c r="H7" s="5">
        <v>1.44145738803572E-2</v>
      </c>
      <c r="I7" s="3" t="s">
        <v>108</v>
      </c>
    </row>
    <row r="8" spans="1:9" x14ac:dyDescent="0.35">
      <c r="A8" s="3" t="s">
        <v>106</v>
      </c>
      <c r="B8" s="3"/>
      <c r="C8" s="4">
        <v>63</v>
      </c>
      <c r="D8" s="5">
        <v>8.2557987157646402E-3</v>
      </c>
      <c r="E8" s="6">
        <v>60.062368780452701</v>
      </c>
      <c r="F8" s="5">
        <v>7.8708385244991106E-3</v>
      </c>
      <c r="G8" s="4">
        <v>7631</v>
      </c>
      <c r="H8" s="5">
        <v>2.6698588616702098E-3</v>
      </c>
      <c r="I8" s="3" t="s">
        <v>109</v>
      </c>
    </row>
    <row r="9" spans="1:9" x14ac:dyDescent="0.35">
      <c r="A9" s="3" t="s">
        <v>110</v>
      </c>
      <c r="B9" s="3" t="s">
        <v>101</v>
      </c>
      <c r="C9" s="4">
        <v>4019</v>
      </c>
      <c r="D9" s="5">
        <v>0.52666754029616003</v>
      </c>
      <c r="E9" s="6">
        <v>4129.8439553856197</v>
      </c>
      <c r="F9" s="5">
        <v>0.54119302259017499</v>
      </c>
      <c r="G9" s="4">
        <v>7631</v>
      </c>
      <c r="H9" s="5">
        <v>1.4731953558414E-2</v>
      </c>
      <c r="I9" s="3" t="s">
        <v>111</v>
      </c>
    </row>
    <row r="10" spans="1:9" x14ac:dyDescent="0.35">
      <c r="A10" s="3" t="s">
        <v>110</v>
      </c>
      <c r="B10" s="3" t="s">
        <v>103</v>
      </c>
      <c r="C10" s="4">
        <v>3580</v>
      </c>
      <c r="D10" s="5">
        <v>0.46913903813392699</v>
      </c>
      <c r="E10" s="6">
        <v>3467.4408318534201</v>
      </c>
      <c r="F10" s="5">
        <v>0.45438878677151301</v>
      </c>
      <c r="G10" s="4">
        <v>7631</v>
      </c>
      <c r="H10" s="5">
        <v>1.4724823645867699E-2</v>
      </c>
      <c r="I10" s="3" t="s">
        <v>112</v>
      </c>
    </row>
    <row r="11" spans="1:9" x14ac:dyDescent="0.35">
      <c r="A11" s="3" t="s">
        <v>110</v>
      </c>
      <c r="B11" s="3"/>
      <c r="C11" s="4">
        <v>32</v>
      </c>
      <c r="D11" s="5">
        <v>4.1934215699122E-3</v>
      </c>
      <c r="E11" s="6">
        <v>33.7152127609586</v>
      </c>
      <c r="F11" s="5">
        <v>4.4181906383119699E-3</v>
      </c>
      <c r="G11" s="4">
        <v>7631</v>
      </c>
      <c r="H11" s="5">
        <v>1.90669258924766E-3</v>
      </c>
      <c r="I11" s="3" t="s">
        <v>113</v>
      </c>
    </row>
    <row r="12" spans="1:9" x14ac:dyDescent="0.35">
      <c r="A12" s="3" t="s">
        <v>114</v>
      </c>
      <c r="B12" s="3" t="s">
        <v>101</v>
      </c>
      <c r="C12" s="4">
        <v>4291</v>
      </c>
      <c r="D12" s="5">
        <v>0.56231162364041398</v>
      </c>
      <c r="E12" s="6">
        <v>4208.4257436857497</v>
      </c>
      <c r="F12" s="5">
        <v>0.55149072777954999</v>
      </c>
      <c r="G12" s="4">
        <v>7631</v>
      </c>
      <c r="H12" s="5">
        <v>1.46379398373256E-2</v>
      </c>
      <c r="I12" s="3" t="s">
        <v>115</v>
      </c>
    </row>
    <row r="13" spans="1:9" x14ac:dyDescent="0.35">
      <c r="A13" s="3" t="s">
        <v>114</v>
      </c>
      <c r="B13" s="3" t="s">
        <v>103</v>
      </c>
      <c r="C13" s="4">
        <v>3292</v>
      </c>
      <c r="D13" s="5">
        <v>0.43139824400471799</v>
      </c>
      <c r="E13" s="6">
        <v>3374.2946904495102</v>
      </c>
      <c r="F13" s="5">
        <v>0.442182504317849</v>
      </c>
      <c r="G13" s="4">
        <v>7631</v>
      </c>
      <c r="H13" s="5">
        <v>1.46134314107815E-2</v>
      </c>
      <c r="I13" s="3" t="s">
        <v>116</v>
      </c>
    </row>
    <row r="14" spans="1:9" x14ac:dyDescent="0.35">
      <c r="A14" s="3" t="s">
        <v>114</v>
      </c>
      <c r="B14" s="3"/>
      <c r="C14" s="4">
        <v>48</v>
      </c>
      <c r="D14" s="5">
        <v>6.2901323548683E-3</v>
      </c>
      <c r="E14" s="6">
        <v>48.279565864747298</v>
      </c>
      <c r="F14" s="5">
        <v>6.32676790260088E-3</v>
      </c>
      <c r="G14" s="4">
        <v>7631</v>
      </c>
      <c r="H14" s="5">
        <v>2.3327522332081902E-3</v>
      </c>
      <c r="I14" s="3" t="s">
        <v>117</v>
      </c>
    </row>
    <row r="15" spans="1:9" x14ac:dyDescent="0.35">
      <c r="A15" s="3" t="s">
        <v>118</v>
      </c>
      <c r="B15" s="3" t="s">
        <v>101</v>
      </c>
      <c r="C15" s="4">
        <v>5095</v>
      </c>
      <c r="D15" s="5">
        <v>0.66767134058445798</v>
      </c>
      <c r="E15" s="6">
        <v>4986.7551675583099</v>
      </c>
      <c r="F15" s="5">
        <v>0.65348645885969203</v>
      </c>
      <c r="G15" s="4">
        <v>7631</v>
      </c>
      <c r="H15" s="5">
        <v>1.38987001623314E-2</v>
      </c>
      <c r="I15" s="3" t="s">
        <v>119</v>
      </c>
    </row>
    <row r="16" spans="1:9" x14ac:dyDescent="0.35">
      <c r="A16" s="3" t="s">
        <v>118</v>
      </c>
      <c r="B16" s="3" t="s">
        <v>103</v>
      </c>
      <c r="C16" s="4">
        <v>2500</v>
      </c>
      <c r="D16" s="5">
        <v>0.32761106014939101</v>
      </c>
      <c r="E16" s="6">
        <v>2609.11567705063</v>
      </c>
      <c r="F16" s="5">
        <v>0.341910061204381</v>
      </c>
      <c r="G16" s="4">
        <v>7631</v>
      </c>
      <c r="H16" s="5">
        <v>1.3848364272012101E-2</v>
      </c>
      <c r="I16" s="3" t="s">
        <v>120</v>
      </c>
    </row>
    <row r="17" spans="1:9" x14ac:dyDescent="0.35">
      <c r="A17" s="3" t="s">
        <v>118</v>
      </c>
      <c r="B17" s="3"/>
      <c r="C17" s="4">
        <v>36</v>
      </c>
      <c r="D17" s="5">
        <v>4.7175992661512298E-3</v>
      </c>
      <c r="E17" s="6">
        <v>35.129155391057303</v>
      </c>
      <c r="F17" s="5">
        <v>4.6034799359267803E-3</v>
      </c>
      <c r="G17" s="4">
        <v>7631</v>
      </c>
      <c r="H17" s="5">
        <v>2.0218205510157601E-3</v>
      </c>
      <c r="I17" s="3" t="s">
        <v>121</v>
      </c>
    </row>
    <row r="18" spans="1:9" x14ac:dyDescent="0.35">
      <c r="A18" s="3" t="s">
        <v>122</v>
      </c>
      <c r="B18" s="3" t="s">
        <v>101</v>
      </c>
      <c r="C18" s="4">
        <v>3037</v>
      </c>
      <c r="D18" s="5">
        <v>0.39798191586948001</v>
      </c>
      <c r="E18" s="6">
        <v>2915.7493099022299</v>
      </c>
      <c r="F18" s="5">
        <v>0.38209268901877003</v>
      </c>
      <c r="G18" s="4">
        <v>7631</v>
      </c>
      <c r="H18" s="5">
        <v>1.44425991788626E-2</v>
      </c>
      <c r="I18" s="3" t="s">
        <v>123</v>
      </c>
    </row>
    <row r="19" spans="1:9" x14ac:dyDescent="0.35">
      <c r="A19" s="3" t="s">
        <v>122</v>
      </c>
      <c r="B19" s="3" t="s">
        <v>103</v>
      </c>
      <c r="C19" s="4">
        <v>4552</v>
      </c>
      <c r="D19" s="5">
        <v>0.59651421832001095</v>
      </c>
      <c r="E19" s="6">
        <v>4673.8223326814004</v>
      </c>
      <c r="F19" s="5">
        <v>0.61247835574386</v>
      </c>
      <c r="G19" s="4">
        <v>7631</v>
      </c>
      <c r="H19" s="5">
        <v>1.4475495488627E-2</v>
      </c>
      <c r="I19" s="3" t="s">
        <v>124</v>
      </c>
    </row>
    <row r="20" spans="1:9" x14ac:dyDescent="0.35">
      <c r="A20" s="3" t="s">
        <v>122</v>
      </c>
      <c r="B20" s="3"/>
      <c r="C20" s="4">
        <v>42</v>
      </c>
      <c r="D20" s="5">
        <v>5.5038658105097601E-3</v>
      </c>
      <c r="E20" s="6">
        <v>41.428357416369401</v>
      </c>
      <c r="F20" s="5">
        <v>5.4289552373698704E-3</v>
      </c>
      <c r="G20" s="4">
        <v>7631</v>
      </c>
      <c r="H20" s="5">
        <v>2.1829530178300699E-3</v>
      </c>
      <c r="I20" s="3" t="s">
        <v>125</v>
      </c>
    </row>
    <row r="21" spans="1:9" x14ac:dyDescent="0.35">
      <c r="A21" s="3" t="s">
        <v>126</v>
      </c>
      <c r="B21" s="3" t="s">
        <v>101</v>
      </c>
      <c r="C21" s="4">
        <v>2053</v>
      </c>
      <c r="D21" s="5">
        <v>0.26903420259468003</v>
      </c>
      <c r="E21" s="6">
        <v>1910.7139570048701</v>
      </c>
      <c r="F21" s="5">
        <v>0.25038841003864198</v>
      </c>
      <c r="G21" s="4">
        <v>7631</v>
      </c>
      <c r="H21" s="5">
        <v>1.3084622480647399E-2</v>
      </c>
      <c r="I21" s="3" t="s">
        <v>127</v>
      </c>
    </row>
    <row r="22" spans="1:9" x14ac:dyDescent="0.35">
      <c r="A22" s="3" t="s">
        <v>126</v>
      </c>
      <c r="B22" s="3" t="s">
        <v>103</v>
      </c>
      <c r="C22" s="4">
        <v>5540</v>
      </c>
      <c r="D22" s="5">
        <v>0.72598610929105001</v>
      </c>
      <c r="E22" s="6">
        <v>5685.4173275584499</v>
      </c>
      <c r="F22" s="5">
        <v>0.74504223922925605</v>
      </c>
      <c r="G22" s="4">
        <v>7631</v>
      </c>
      <c r="H22" s="5">
        <v>1.3160105350742E-2</v>
      </c>
      <c r="I22" s="3" t="s">
        <v>128</v>
      </c>
    </row>
    <row r="23" spans="1:9" x14ac:dyDescent="0.35">
      <c r="A23" s="3" t="s">
        <v>126</v>
      </c>
      <c r="B23" s="3"/>
      <c r="C23" s="4">
        <v>38</v>
      </c>
      <c r="D23" s="5">
        <v>4.9796881142707399E-3</v>
      </c>
      <c r="E23" s="6">
        <v>34.868715436672801</v>
      </c>
      <c r="F23" s="5">
        <v>4.5693507321023204E-3</v>
      </c>
      <c r="G23" s="4">
        <v>7631</v>
      </c>
      <c r="H23" s="5">
        <v>2.07694963591849E-3</v>
      </c>
      <c r="I23" s="3" t="s">
        <v>129</v>
      </c>
    </row>
    <row r="24" spans="1:9" x14ac:dyDescent="0.35">
      <c r="A24" s="3" t="s">
        <v>130</v>
      </c>
      <c r="B24" s="3" t="s">
        <v>101</v>
      </c>
      <c r="C24" s="4">
        <v>4524</v>
      </c>
      <c r="D24" s="5">
        <v>0.59284497444633699</v>
      </c>
      <c r="E24" s="6">
        <v>4276.0681501153103</v>
      </c>
      <c r="F24" s="5">
        <v>0.56035488797212796</v>
      </c>
      <c r="G24" s="4">
        <v>7631</v>
      </c>
      <c r="H24" s="5">
        <v>1.4496374228776801E-2</v>
      </c>
      <c r="I24" s="3" t="s">
        <v>131</v>
      </c>
    </row>
    <row r="25" spans="1:9" x14ac:dyDescent="0.35">
      <c r="A25" s="3" t="s">
        <v>130</v>
      </c>
      <c r="B25" s="3" t="s">
        <v>103</v>
      </c>
      <c r="C25" s="4">
        <v>3088</v>
      </c>
      <c r="D25" s="5">
        <v>0.40466518149652703</v>
      </c>
      <c r="E25" s="6">
        <v>3333.15533963091</v>
      </c>
      <c r="F25" s="5">
        <v>0.436791421783633</v>
      </c>
      <c r="G25" s="4">
        <v>7631</v>
      </c>
      <c r="H25" s="5">
        <v>1.4482298059152399E-2</v>
      </c>
      <c r="I25" s="3" t="s">
        <v>132</v>
      </c>
    </row>
    <row r="26" spans="1:9" x14ac:dyDescent="0.35">
      <c r="A26" s="3" t="s">
        <v>130</v>
      </c>
      <c r="B26" s="3"/>
      <c r="C26" s="4">
        <v>19</v>
      </c>
      <c r="D26" s="5">
        <v>2.48984405713537E-3</v>
      </c>
      <c r="E26" s="6">
        <v>21.776510253783599</v>
      </c>
      <c r="F26" s="5">
        <v>2.8536902442384501E-3</v>
      </c>
      <c r="G26" s="4">
        <v>7631</v>
      </c>
      <c r="H26" s="5">
        <v>1.47046149757175E-3</v>
      </c>
      <c r="I26" s="3" t="s">
        <v>133</v>
      </c>
    </row>
    <row r="27" spans="1:9" x14ac:dyDescent="0.35">
      <c r="A27" s="3" t="s">
        <v>134</v>
      </c>
      <c r="B27" s="3" t="s">
        <v>101</v>
      </c>
      <c r="C27" s="4">
        <v>1917</v>
      </c>
      <c r="D27" s="5">
        <v>0.251212160922553</v>
      </c>
      <c r="E27" s="6">
        <v>1934.3064801176699</v>
      </c>
      <c r="F27" s="5">
        <v>0.253480078642074</v>
      </c>
      <c r="G27" s="4">
        <v>7631</v>
      </c>
      <c r="H27" s="5">
        <v>1.2797013899064701E-2</v>
      </c>
      <c r="I27" s="3" t="s">
        <v>135</v>
      </c>
    </row>
    <row r="28" spans="1:9" x14ac:dyDescent="0.35">
      <c r="A28" s="3" t="s">
        <v>134</v>
      </c>
      <c r="B28" s="3" t="s">
        <v>103</v>
      </c>
      <c r="C28" s="4">
        <v>5686</v>
      </c>
      <c r="D28" s="5">
        <v>0.74511859520377399</v>
      </c>
      <c r="E28" s="6">
        <v>5665.2596959868197</v>
      </c>
      <c r="F28" s="5">
        <v>0.74240069400954301</v>
      </c>
      <c r="G28" s="4">
        <v>7631</v>
      </c>
      <c r="H28" s="5">
        <v>1.2858511502287199E-2</v>
      </c>
      <c r="I28" s="3" t="s">
        <v>136</v>
      </c>
    </row>
    <row r="29" spans="1:9" x14ac:dyDescent="0.35">
      <c r="A29" s="3" t="s">
        <v>134</v>
      </c>
      <c r="B29" s="3"/>
      <c r="C29" s="4">
        <v>28</v>
      </c>
      <c r="D29" s="5">
        <v>3.6692438736731798E-3</v>
      </c>
      <c r="E29" s="6">
        <v>31.433823895506901</v>
      </c>
      <c r="F29" s="5">
        <v>4.11922734838251E-3</v>
      </c>
      <c r="G29" s="4">
        <v>7631</v>
      </c>
      <c r="H29" s="5">
        <v>1.7840169573568199E-3</v>
      </c>
      <c r="I29" s="3" t="s">
        <v>137</v>
      </c>
    </row>
    <row r="30" spans="1:9" x14ac:dyDescent="0.35">
      <c r="A30" s="3" t="s">
        <v>138</v>
      </c>
      <c r="B30" s="3" t="s">
        <v>101</v>
      </c>
      <c r="C30" s="4">
        <v>660</v>
      </c>
      <c r="D30" s="5">
        <v>8.64893198794391E-2</v>
      </c>
      <c r="E30" s="6">
        <v>822.36674104418296</v>
      </c>
      <c r="F30" s="5">
        <v>0.107766575946034</v>
      </c>
      <c r="G30" s="4">
        <v>7631</v>
      </c>
      <c r="H30" s="5">
        <v>8.2936743017194801E-3</v>
      </c>
      <c r="I30" s="3" t="s">
        <v>139</v>
      </c>
    </row>
    <row r="31" spans="1:9" x14ac:dyDescent="0.35">
      <c r="A31" s="3" t="s">
        <v>138</v>
      </c>
      <c r="B31" s="3" t="s">
        <v>103</v>
      </c>
      <c r="C31" s="4">
        <v>6949</v>
      </c>
      <c r="D31" s="5">
        <v>0.91062770279124605</v>
      </c>
      <c r="E31" s="6">
        <v>6784.6249453451701</v>
      </c>
      <c r="F31" s="5">
        <v>0.88908726842421404</v>
      </c>
      <c r="G31" s="4">
        <v>7631</v>
      </c>
      <c r="H31" s="5">
        <v>8.4174551363721799E-3</v>
      </c>
      <c r="I31" s="3" t="s">
        <v>140</v>
      </c>
    </row>
    <row r="32" spans="1:9" x14ac:dyDescent="0.35">
      <c r="A32" s="12" t="s">
        <v>138</v>
      </c>
      <c r="B32" s="12"/>
      <c r="C32" s="13">
        <v>22</v>
      </c>
      <c r="D32" s="14">
        <v>2.8829773293146399E-3</v>
      </c>
      <c r="E32" s="15">
        <v>24.008313610641999</v>
      </c>
      <c r="F32" s="14">
        <v>3.1461556297525898E-3</v>
      </c>
      <c r="G32" s="13">
        <v>7631</v>
      </c>
      <c r="H32" s="14">
        <v>1.58198586817994E-3</v>
      </c>
      <c r="I32" s="12" t="s">
        <v>141</v>
      </c>
    </row>
    <row r="33" spans="1:9" x14ac:dyDescent="0.35">
      <c r="A33" s="17" t="str">
        <f>HYPERLINK("#'Table of Contents'!A1", "TOC")</f>
        <v>TOC</v>
      </c>
      <c r="B33" s="3"/>
      <c r="C33" s="4"/>
      <c r="D33" s="5"/>
      <c r="E33" s="6"/>
      <c r="F33" s="5"/>
      <c r="G33" s="4"/>
      <c r="H33" s="5"/>
      <c r="I33" s="3"/>
    </row>
  </sheetData>
  <pageMargins left="0.7" right="0.7" top="0.75" bottom="0.75" header="0.3" footer="0.3"/>
  <pageSetup paperSize="9" orientation="portrait" horizontalDpi="300" verticalDpi="300"/>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I33"/>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19</v>
      </c>
    </row>
    <row r="2" spans="1:9" ht="29" x14ac:dyDescent="0.35">
      <c r="A2" s="16" t="s">
        <v>270</v>
      </c>
      <c r="B2" s="16" t="s">
        <v>328</v>
      </c>
      <c r="C2" s="16" t="s">
        <v>93</v>
      </c>
      <c r="D2" s="16" t="s">
        <v>94</v>
      </c>
      <c r="E2" s="16" t="s">
        <v>95</v>
      </c>
      <c r="F2" s="16" t="s">
        <v>96</v>
      </c>
      <c r="G2" s="16" t="s">
        <v>97</v>
      </c>
      <c r="H2" s="16" t="s">
        <v>98</v>
      </c>
      <c r="I2" s="16" t="s">
        <v>99</v>
      </c>
    </row>
    <row r="3" spans="1:9" x14ac:dyDescent="0.35">
      <c r="A3" s="8" t="s">
        <v>271</v>
      </c>
      <c r="B3" s="8" t="s">
        <v>363</v>
      </c>
      <c r="C3" s="9">
        <v>311</v>
      </c>
      <c r="D3" s="10">
        <v>0.32702418506834902</v>
      </c>
      <c r="E3" s="11">
        <v>340.70076573974899</v>
      </c>
      <c r="F3" s="10">
        <v>0.33342740910297403</v>
      </c>
      <c r="G3" s="9">
        <v>951</v>
      </c>
      <c r="H3" s="10">
        <v>3.9824838267413502E-2</v>
      </c>
      <c r="I3" s="8" t="s">
        <v>469</v>
      </c>
    </row>
    <row r="4" spans="1:9" x14ac:dyDescent="0.35">
      <c r="A4" s="3" t="s">
        <v>271</v>
      </c>
      <c r="B4" s="3" t="s">
        <v>305</v>
      </c>
      <c r="C4" s="4">
        <v>640</v>
      </c>
      <c r="D4" s="5">
        <v>0.67297581493165104</v>
      </c>
      <c r="E4" s="6">
        <v>681.11314768849297</v>
      </c>
      <c r="F4" s="5">
        <v>0.66657259089702603</v>
      </c>
      <c r="G4" s="4">
        <v>951</v>
      </c>
      <c r="H4" s="5">
        <v>3.9824838267413502E-2</v>
      </c>
      <c r="I4" s="3" t="s">
        <v>470</v>
      </c>
    </row>
    <row r="5" spans="1:9" x14ac:dyDescent="0.35">
      <c r="A5" s="3" t="s">
        <v>273</v>
      </c>
      <c r="B5" s="3" t="s">
        <v>363</v>
      </c>
      <c r="C5" s="4">
        <v>223</v>
      </c>
      <c r="D5" s="5">
        <v>0.2177734375</v>
      </c>
      <c r="E5" s="6">
        <v>226.57296808408401</v>
      </c>
      <c r="F5" s="5">
        <v>0.23964783107336499</v>
      </c>
      <c r="G5" s="4">
        <v>1024</v>
      </c>
      <c r="H5" s="5">
        <v>3.3765514315632898E-2</v>
      </c>
      <c r="I5" s="3" t="s">
        <v>471</v>
      </c>
    </row>
    <row r="6" spans="1:9" x14ac:dyDescent="0.35">
      <c r="A6" s="3" t="s">
        <v>273</v>
      </c>
      <c r="B6" s="3" t="s">
        <v>305</v>
      </c>
      <c r="C6" s="4">
        <v>801</v>
      </c>
      <c r="D6" s="5">
        <v>0.7822265625</v>
      </c>
      <c r="E6" s="6">
        <v>718.86837836700101</v>
      </c>
      <c r="F6" s="5">
        <v>0.76035216892663504</v>
      </c>
      <c r="G6" s="4">
        <v>1024</v>
      </c>
      <c r="H6" s="5">
        <v>3.3765514315632898E-2</v>
      </c>
      <c r="I6" s="3" t="s">
        <v>472</v>
      </c>
    </row>
    <row r="7" spans="1:9" x14ac:dyDescent="0.35">
      <c r="A7" s="3" t="s">
        <v>275</v>
      </c>
      <c r="B7" s="3" t="s">
        <v>363</v>
      </c>
      <c r="C7" s="4">
        <v>16</v>
      </c>
      <c r="D7" s="5">
        <v>0.238805970149254</v>
      </c>
      <c r="E7" s="6">
        <v>18.895621019412399</v>
      </c>
      <c r="F7" s="5">
        <v>0.30971131619013897</v>
      </c>
      <c r="G7" s="4">
        <v>67</v>
      </c>
      <c r="H7" s="5">
        <v>0.136360156184581</v>
      </c>
      <c r="I7" s="3" t="s">
        <v>473</v>
      </c>
    </row>
    <row r="8" spans="1:9" x14ac:dyDescent="0.35">
      <c r="A8" s="3" t="s">
        <v>275</v>
      </c>
      <c r="B8" s="3" t="s">
        <v>305</v>
      </c>
      <c r="C8" s="4">
        <v>51</v>
      </c>
      <c r="D8" s="5">
        <v>0.76119402985074602</v>
      </c>
      <c r="E8" s="6">
        <v>42.1148104102612</v>
      </c>
      <c r="F8" s="5">
        <v>0.69028868380986097</v>
      </c>
      <c r="G8" s="4">
        <v>67</v>
      </c>
      <c r="H8" s="5">
        <v>0.136360156184581</v>
      </c>
      <c r="I8" s="3" t="s">
        <v>474</v>
      </c>
    </row>
    <row r="9" spans="1:9" x14ac:dyDescent="0.35">
      <c r="A9" s="3" t="s">
        <v>277</v>
      </c>
      <c r="B9" s="3" t="s">
        <v>363</v>
      </c>
      <c r="C9" s="4">
        <v>11</v>
      </c>
      <c r="D9" s="5">
        <v>0.21153846153846201</v>
      </c>
      <c r="E9" s="6">
        <v>15.293585190206199</v>
      </c>
      <c r="F9" s="5">
        <v>0.32947309030290001</v>
      </c>
      <c r="G9" s="4">
        <v>52</v>
      </c>
      <c r="H9" s="5">
        <v>0.148264736524269</v>
      </c>
      <c r="I9" s="3" t="s">
        <v>475</v>
      </c>
    </row>
    <row r="10" spans="1:9" x14ac:dyDescent="0.35">
      <c r="A10" s="3" t="s">
        <v>277</v>
      </c>
      <c r="B10" s="3" t="s">
        <v>305</v>
      </c>
      <c r="C10" s="4">
        <v>41</v>
      </c>
      <c r="D10" s="5">
        <v>0.78846153846153799</v>
      </c>
      <c r="E10" s="6">
        <v>31.124728293745001</v>
      </c>
      <c r="F10" s="5">
        <v>0.67052690969710005</v>
      </c>
      <c r="G10" s="4">
        <v>52</v>
      </c>
      <c r="H10" s="5">
        <v>0.148264736524269</v>
      </c>
      <c r="I10" s="3" t="s">
        <v>476</v>
      </c>
    </row>
    <row r="11" spans="1:9" x14ac:dyDescent="0.35">
      <c r="A11" s="3" t="s">
        <v>279</v>
      </c>
      <c r="B11" s="3" t="s">
        <v>363</v>
      </c>
      <c r="C11" s="4">
        <v>131</v>
      </c>
      <c r="D11" s="5">
        <v>0.15521327014218</v>
      </c>
      <c r="E11" s="6">
        <v>136.84473369911899</v>
      </c>
      <c r="F11" s="5">
        <v>0.16967843232659899</v>
      </c>
      <c r="G11" s="4">
        <v>844</v>
      </c>
      <c r="H11" s="5">
        <v>3.2630321849750399E-2</v>
      </c>
      <c r="I11" s="3" t="s">
        <v>477</v>
      </c>
    </row>
    <row r="12" spans="1:9" x14ac:dyDescent="0.35">
      <c r="A12" s="3" t="s">
        <v>279</v>
      </c>
      <c r="B12" s="3" t="s">
        <v>305</v>
      </c>
      <c r="C12" s="4">
        <v>713</v>
      </c>
      <c r="D12" s="5">
        <v>0.84478672985782</v>
      </c>
      <c r="E12" s="6">
        <v>669.64983265636704</v>
      </c>
      <c r="F12" s="5">
        <v>0.83032156767340104</v>
      </c>
      <c r="G12" s="4">
        <v>844</v>
      </c>
      <c r="H12" s="5">
        <v>3.2630321849750399E-2</v>
      </c>
      <c r="I12" s="3" t="s">
        <v>478</v>
      </c>
    </row>
    <row r="13" spans="1:9" x14ac:dyDescent="0.35">
      <c r="A13" s="3" t="s">
        <v>281</v>
      </c>
      <c r="B13" s="3" t="s">
        <v>363</v>
      </c>
      <c r="C13" s="4">
        <v>6</v>
      </c>
      <c r="D13" s="5">
        <v>8.5714285714285701E-2</v>
      </c>
      <c r="E13" s="6">
        <v>4.4789460380800197</v>
      </c>
      <c r="F13" s="5">
        <v>7.7609686147835699E-2</v>
      </c>
      <c r="G13" s="4">
        <v>70</v>
      </c>
      <c r="H13" s="5">
        <v>8.7593759557559797E-2</v>
      </c>
      <c r="I13" s="3" t="s">
        <v>479</v>
      </c>
    </row>
    <row r="14" spans="1:9" x14ac:dyDescent="0.35">
      <c r="A14" s="3" t="s">
        <v>281</v>
      </c>
      <c r="B14" s="3" t="s">
        <v>305</v>
      </c>
      <c r="C14" s="4">
        <v>64</v>
      </c>
      <c r="D14" s="5">
        <v>0.91428571428571404</v>
      </c>
      <c r="E14" s="6">
        <v>53.232227146517801</v>
      </c>
      <c r="F14" s="5">
        <v>0.92239031385216397</v>
      </c>
      <c r="G14" s="4">
        <v>70</v>
      </c>
      <c r="H14" s="5">
        <v>8.7593759557559894E-2</v>
      </c>
      <c r="I14" s="3" t="s">
        <v>480</v>
      </c>
    </row>
    <row r="15" spans="1:9" x14ac:dyDescent="0.35">
      <c r="A15" s="3" t="s">
        <v>283</v>
      </c>
      <c r="B15" s="3" t="s">
        <v>363</v>
      </c>
      <c r="C15" s="4">
        <v>11</v>
      </c>
      <c r="D15" s="5">
        <v>0.29729729729729698</v>
      </c>
      <c r="E15" s="6">
        <v>8.7948349969728596</v>
      </c>
      <c r="F15" s="5">
        <v>0.216033699924917</v>
      </c>
      <c r="G15" s="4">
        <v>37</v>
      </c>
      <c r="H15" s="5">
        <v>0.19671389838971301</v>
      </c>
      <c r="I15" s="3" t="s">
        <v>481</v>
      </c>
    </row>
    <row r="16" spans="1:9" x14ac:dyDescent="0.35">
      <c r="A16" s="3" t="s">
        <v>283</v>
      </c>
      <c r="B16" s="3" t="s">
        <v>305</v>
      </c>
      <c r="C16" s="4">
        <v>26</v>
      </c>
      <c r="D16" s="5">
        <v>0.70270270270270296</v>
      </c>
      <c r="E16" s="6">
        <v>31.9156421185398</v>
      </c>
      <c r="F16" s="5">
        <v>0.78396630007508294</v>
      </c>
      <c r="G16" s="4">
        <v>37</v>
      </c>
      <c r="H16" s="5">
        <v>0.19671389838971301</v>
      </c>
      <c r="I16" s="3" t="s">
        <v>482</v>
      </c>
    </row>
    <row r="17" spans="1:9" x14ac:dyDescent="0.35">
      <c r="A17" s="3" t="s">
        <v>285</v>
      </c>
      <c r="B17" s="3" t="s">
        <v>363</v>
      </c>
      <c r="C17" s="4">
        <v>5</v>
      </c>
      <c r="D17" s="5">
        <v>0.10638297872340401</v>
      </c>
      <c r="E17" s="6">
        <v>6.5236382760827896</v>
      </c>
      <c r="F17" s="5">
        <v>0.12252631045616801</v>
      </c>
      <c r="G17" s="4">
        <v>47</v>
      </c>
      <c r="H17" s="5">
        <v>0.117738222545751</v>
      </c>
      <c r="I17" s="3" t="s">
        <v>483</v>
      </c>
    </row>
    <row r="18" spans="1:9" x14ac:dyDescent="0.35">
      <c r="A18" s="3" t="s">
        <v>285</v>
      </c>
      <c r="B18" s="3" t="s">
        <v>305</v>
      </c>
      <c r="C18" s="4">
        <v>42</v>
      </c>
      <c r="D18" s="5">
        <v>0.89361702127659604</v>
      </c>
      <c r="E18" s="6">
        <v>46.719116294712101</v>
      </c>
      <c r="F18" s="5">
        <v>0.87747368954383198</v>
      </c>
      <c r="G18" s="4">
        <v>47</v>
      </c>
      <c r="H18" s="5">
        <v>0.117738222545751</v>
      </c>
      <c r="I18" s="3" t="s">
        <v>484</v>
      </c>
    </row>
    <row r="19" spans="1:9" x14ac:dyDescent="0.35">
      <c r="A19" s="3" t="s">
        <v>287</v>
      </c>
      <c r="B19" s="3" t="s">
        <v>363</v>
      </c>
      <c r="C19" s="4">
        <v>13</v>
      </c>
      <c r="D19" s="5">
        <v>7.7844311377245498E-2</v>
      </c>
      <c r="E19" s="6">
        <v>11.9052681108525</v>
      </c>
      <c r="F19" s="5">
        <v>8.0771707016364297E-2</v>
      </c>
      <c r="G19" s="4">
        <v>167</v>
      </c>
      <c r="H19" s="5">
        <v>5.4276513740311901E-2</v>
      </c>
      <c r="I19" s="3" t="s">
        <v>485</v>
      </c>
    </row>
    <row r="20" spans="1:9" x14ac:dyDescent="0.35">
      <c r="A20" s="3" t="s">
        <v>287</v>
      </c>
      <c r="B20" s="3" t="s">
        <v>305</v>
      </c>
      <c r="C20" s="4">
        <v>154</v>
      </c>
      <c r="D20" s="5">
        <v>0.92215568862275499</v>
      </c>
      <c r="E20" s="6">
        <v>135.488770601743</v>
      </c>
      <c r="F20" s="5">
        <v>0.91922829298363595</v>
      </c>
      <c r="G20" s="4">
        <v>167</v>
      </c>
      <c r="H20" s="5">
        <v>5.4276513740311803E-2</v>
      </c>
      <c r="I20" s="3" t="s">
        <v>486</v>
      </c>
    </row>
    <row r="21" spans="1:9" x14ac:dyDescent="0.35">
      <c r="A21" s="3" t="s">
        <v>289</v>
      </c>
      <c r="B21" s="3" t="s">
        <v>363</v>
      </c>
      <c r="C21" s="4">
        <v>14</v>
      </c>
      <c r="D21" s="5">
        <v>0.27450980392156898</v>
      </c>
      <c r="E21" s="6">
        <v>14.028717168545301</v>
      </c>
      <c r="F21" s="5">
        <v>0.290209345241634</v>
      </c>
      <c r="G21" s="4">
        <v>51</v>
      </c>
      <c r="H21" s="5">
        <v>0.16359281683052601</v>
      </c>
      <c r="I21" s="3" t="s">
        <v>487</v>
      </c>
    </row>
    <row r="22" spans="1:9" x14ac:dyDescent="0.35">
      <c r="A22" s="3" t="s">
        <v>289</v>
      </c>
      <c r="B22" s="3" t="s">
        <v>305</v>
      </c>
      <c r="C22" s="4">
        <v>37</v>
      </c>
      <c r="D22" s="5">
        <v>0.72549019607843102</v>
      </c>
      <c r="E22" s="6">
        <v>34.311273939820602</v>
      </c>
      <c r="F22" s="5">
        <v>0.709790654758366</v>
      </c>
      <c r="G22" s="4">
        <v>51</v>
      </c>
      <c r="H22" s="5">
        <v>0.16359281683052601</v>
      </c>
      <c r="I22" s="3" t="s">
        <v>488</v>
      </c>
    </row>
    <row r="23" spans="1:9" x14ac:dyDescent="0.35">
      <c r="A23" s="3" t="s">
        <v>291</v>
      </c>
      <c r="B23" s="3" t="s">
        <v>363</v>
      </c>
      <c r="C23" s="4">
        <v>12</v>
      </c>
      <c r="D23" s="5">
        <v>0.123711340206186</v>
      </c>
      <c r="E23" s="6">
        <v>13.3408357197697</v>
      </c>
      <c r="F23" s="5">
        <v>0.122987325201033</v>
      </c>
      <c r="G23" s="4">
        <v>97</v>
      </c>
      <c r="H23" s="5">
        <v>8.7517942513703595E-2</v>
      </c>
      <c r="I23" s="3" t="s">
        <v>489</v>
      </c>
    </row>
    <row r="24" spans="1:9" x14ac:dyDescent="0.35">
      <c r="A24" s="3" t="s">
        <v>291</v>
      </c>
      <c r="B24" s="3" t="s">
        <v>305</v>
      </c>
      <c r="C24" s="4">
        <v>85</v>
      </c>
      <c r="D24" s="5">
        <v>0.87628865979381398</v>
      </c>
      <c r="E24" s="6">
        <v>95.1324211622955</v>
      </c>
      <c r="F24" s="5">
        <v>0.87701267479896705</v>
      </c>
      <c r="G24" s="4">
        <v>97</v>
      </c>
      <c r="H24" s="5">
        <v>8.7517942513703595E-2</v>
      </c>
      <c r="I24" s="3" t="s">
        <v>490</v>
      </c>
    </row>
    <row r="25" spans="1:9" x14ac:dyDescent="0.35">
      <c r="A25" s="3" t="s">
        <v>293</v>
      </c>
      <c r="B25" s="3" t="s">
        <v>363</v>
      </c>
      <c r="C25" s="4">
        <v>12</v>
      </c>
      <c r="D25" s="5">
        <v>6.21761658031088E-2</v>
      </c>
      <c r="E25" s="6">
        <v>19.0102632578457</v>
      </c>
      <c r="F25" s="5">
        <v>0.10148901934468001</v>
      </c>
      <c r="G25" s="4">
        <v>193</v>
      </c>
      <c r="H25" s="5">
        <v>4.5503893850503498E-2</v>
      </c>
      <c r="I25" s="3" t="s">
        <v>491</v>
      </c>
    </row>
    <row r="26" spans="1:9" x14ac:dyDescent="0.35">
      <c r="A26" s="3" t="s">
        <v>293</v>
      </c>
      <c r="B26" s="3" t="s">
        <v>305</v>
      </c>
      <c r="C26" s="4">
        <v>181</v>
      </c>
      <c r="D26" s="5">
        <v>0.93782383419689097</v>
      </c>
      <c r="E26" s="6">
        <v>168.30323509494099</v>
      </c>
      <c r="F26" s="5">
        <v>0.89851098065531998</v>
      </c>
      <c r="G26" s="4">
        <v>193</v>
      </c>
      <c r="H26" s="5">
        <v>4.5503893850503498E-2</v>
      </c>
      <c r="I26" s="3" t="s">
        <v>492</v>
      </c>
    </row>
    <row r="27" spans="1:9" x14ac:dyDescent="0.35">
      <c r="A27" s="3" t="s">
        <v>295</v>
      </c>
      <c r="B27" s="3" t="s">
        <v>363</v>
      </c>
      <c r="C27" s="4">
        <v>96</v>
      </c>
      <c r="D27" s="5">
        <v>0.23529411764705899</v>
      </c>
      <c r="E27" s="6">
        <v>120.939249405206</v>
      </c>
      <c r="F27" s="5">
        <v>0.25006242227435699</v>
      </c>
      <c r="G27" s="4">
        <v>408</v>
      </c>
      <c r="H27" s="5">
        <v>5.4976524799453898E-2</v>
      </c>
      <c r="I27" s="3" t="s">
        <v>493</v>
      </c>
    </row>
    <row r="28" spans="1:9" x14ac:dyDescent="0.35">
      <c r="A28" s="12" t="s">
        <v>295</v>
      </c>
      <c r="B28" s="12" t="s">
        <v>305</v>
      </c>
      <c r="C28" s="13">
        <v>312</v>
      </c>
      <c r="D28" s="14">
        <v>0.76470588235294101</v>
      </c>
      <c r="E28" s="15">
        <v>362.69698951963801</v>
      </c>
      <c r="F28" s="14">
        <v>0.74993757772564296</v>
      </c>
      <c r="G28" s="13">
        <v>408</v>
      </c>
      <c r="H28" s="14">
        <v>5.4976524799453898E-2</v>
      </c>
      <c r="I28" s="12" t="s">
        <v>494</v>
      </c>
    </row>
    <row r="29" spans="1:9" x14ac:dyDescent="0.35">
      <c r="A29" s="18" t="s">
        <v>228</v>
      </c>
      <c r="B29" s="3"/>
      <c r="C29" s="4"/>
      <c r="D29" s="5"/>
      <c r="E29" s="6"/>
      <c r="F29" s="5"/>
      <c r="G29" s="4"/>
      <c r="H29" s="5"/>
      <c r="I29" s="3"/>
    </row>
    <row r="30" spans="1:9" x14ac:dyDescent="0.35">
      <c r="A30" s="18" t="s">
        <v>146</v>
      </c>
    </row>
    <row r="31" spans="1:9" x14ac:dyDescent="0.35">
      <c r="A31" s="18" t="s">
        <v>297</v>
      </c>
    </row>
    <row r="32" spans="1:9" x14ac:dyDescent="0.35">
      <c r="A32" s="18" t="s">
        <v>345</v>
      </c>
    </row>
    <row r="33" spans="1:1" x14ac:dyDescent="0.35">
      <c r="A33"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I68"/>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20</v>
      </c>
    </row>
    <row r="2" spans="1:9" ht="29" x14ac:dyDescent="0.35">
      <c r="A2" s="16" t="s">
        <v>91</v>
      </c>
      <c r="B2" s="16" t="s">
        <v>92</v>
      </c>
      <c r="C2" s="16" t="s">
        <v>93</v>
      </c>
      <c r="D2" s="16" t="s">
        <v>94</v>
      </c>
      <c r="E2" s="16" t="s">
        <v>95</v>
      </c>
      <c r="F2" s="16" t="s">
        <v>96</v>
      </c>
      <c r="G2" s="16" t="s">
        <v>97</v>
      </c>
      <c r="H2" s="16" t="s">
        <v>98</v>
      </c>
      <c r="I2" s="16" t="s">
        <v>99</v>
      </c>
    </row>
    <row r="3" spans="1:9" x14ac:dyDescent="0.35">
      <c r="A3" s="8" t="s">
        <v>495</v>
      </c>
      <c r="B3" s="8" t="s">
        <v>299</v>
      </c>
      <c r="C3" s="9">
        <v>35</v>
      </c>
      <c r="D3" s="10">
        <v>9.1407678244972597E-3</v>
      </c>
      <c r="E3" s="11">
        <v>27.951406362901501</v>
      </c>
      <c r="F3" s="10">
        <v>7.3339508414633596E-3</v>
      </c>
      <c r="G3" s="9">
        <v>3829</v>
      </c>
      <c r="H3" s="10">
        <v>4.0263289207916704E-3</v>
      </c>
      <c r="I3" s="8" t="s">
        <v>496</v>
      </c>
    </row>
    <row r="4" spans="1:9" x14ac:dyDescent="0.35">
      <c r="A4" s="3" t="s">
        <v>495</v>
      </c>
      <c r="B4" s="3" t="s">
        <v>301</v>
      </c>
      <c r="C4" s="4">
        <v>98</v>
      </c>
      <c r="D4" s="5">
        <v>2.5594149908592299E-2</v>
      </c>
      <c r="E4" s="6">
        <v>93.608609359878599</v>
      </c>
      <c r="F4" s="5">
        <v>2.4561230675472601E-2</v>
      </c>
      <c r="G4" s="4">
        <v>3829</v>
      </c>
      <c r="H4" s="5">
        <v>6.6811654639899899E-3</v>
      </c>
      <c r="I4" s="3" t="s">
        <v>497</v>
      </c>
    </row>
    <row r="5" spans="1:9" x14ac:dyDescent="0.35">
      <c r="A5" s="3" t="s">
        <v>495</v>
      </c>
      <c r="B5" s="3" t="s">
        <v>303</v>
      </c>
      <c r="C5" s="4">
        <v>327</v>
      </c>
      <c r="D5" s="5">
        <v>8.5400887960302999E-2</v>
      </c>
      <c r="E5" s="6">
        <v>332.435239850286</v>
      </c>
      <c r="F5" s="5">
        <v>8.7225081821571501E-2</v>
      </c>
      <c r="G5" s="4">
        <v>3829</v>
      </c>
      <c r="H5" s="5">
        <v>1.1823839132113699E-2</v>
      </c>
      <c r="I5" s="3" t="s">
        <v>498</v>
      </c>
    </row>
    <row r="6" spans="1:9" x14ac:dyDescent="0.35">
      <c r="A6" s="3" t="s">
        <v>495</v>
      </c>
      <c r="B6" s="3" t="s">
        <v>305</v>
      </c>
      <c r="C6" s="4">
        <v>1903</v>
      </c>
      <c r="D6" s="5">
        <v>0.496996604857665</v>
      </c>
      <c r="E6" s="6">
        <v>1974.4211578193999</v>
      </c>
      <c r="F6" s="5">
        <v>0.51805292097973399</v>
      </c>
      <c r="G6" s="4">
        <v>3829</v>
      </c>
      <c r="H6" s="5">
        <v>2.11531038078351E-2</v>
      </c>
      <c r="I6" s="3" t="s">
        <v>499</v>
      </c>
    </row>
    <row r="7" spans="1:9" x14ac:dyDescent="0.35">
      <c r="A7" s="3" t="s">
        <v>495</v>
      </c>
      <c r="B7" s="3" t="s">
        <v>307</v>
      </c>
      <c r="C7" s="4">
        <v>1466</v>
      </c>
      <c r="D7" s="5">
        <v>0.382867589448942</v>
      </c>
      <c r="E7" s="6">
        <v>1382.8180722377001</v>
      </c>
      <c r="F7" s="5">
        <v>0.36282681568175901</v>
      </c>
      <c r="G7" s="4">
        <v>3829</v>
      </c>
      <c r="H7" s="5">
        <v>2.0564843607389201E-2</v>
      </c>
      <c r="I7" s="3" t="s">
        <v>500</v>
      </c>
    </row>
    <row r="8" spans="1:9" x14ac:dyDescent="0.35">
      <c r="A8" s="3" t="s">
        <v>501</v>
      </c>
      <c r="B8" s="3" t="s">
        <v>299</v>
      </c>
      <c r="C8" s="4">
        <v>45</v>
      </c>
      <c r="D8" s="5">
        <v>1.1269722013523701E-2</v>
      </c>
      <c r="E8" s="6">
        <v>42.716270580010999</v>
      </c>
      <c r="F8" s="5">
        <v>1.0707743140146201E-2</v>
      </c>
      <c r="G8" s="4">
        <v>3993</v>
      </c>
      <c r="H8" s="5">
        <v>4.3732114676230003E-3</v>
      </c>
      <c r="I8" s="3" t="s">
        <v>502</v>
      </c>
    </row>
    <row r="9" spans="1:9" x14ac:dyDescent="0.35">
      <c r="A9" s="3" t="s">
        <v>501</v>
      </c>
      <c r="B9" s="3" t="s">
        <v>301</v>
      </c>
      <c r="C9" s="4">
        <v>206</v>
      </c>
      <c r="D9" s="5">
        <v>5.1590282995241703E-2</v>
      </c>
      <c r="E9" s="6">
        <v>205.70977148297601</v>
      </c>
      <c r="F9" s="5">
        <v>5.1565536142301402E-2</v>
      </c>
      <c r="G9" s="4">
        <v>3993</v>
      </c>
      <c r="H9" s="5">
        <v>9.1640386484925992E-3</v>
      </c>
      <c r="I9" s="3" t="s">
        <v>503</v>
      </c>
    </row>
    <row r="10" spans="1:9" x14ac:dyDescent="0.35">
      <c r="A10" s="3" t="s">
        <v>501</v>
      </c>
      <c r="B10" s="3" t="s">
        <v>303</v>
      </c>
      <c r="C10" s="4">
        <v>552</v>
      </c>
      <c r="D10" s="5">
        <v>0.13824192336589</v>
      </c>
      <c r="E10" s="6">
        <v>589.58941443517301</v>
      </c>
      <c r="F10" s="5">
        <v>0.147793145848161</v>
      </c>
      <c r="G10" s="4">
        <v>3993</v>
      </c>
      <c r="H10" s="5">
        <v>1.42993904388008E-2</v>
      </c>
      <c r="I10" s="3" t="s">
        <v>504</v>
      </c>
    </row>
    <row r="11" spans="1:9" x14ac:dyDescent="0.35">
      <c r="A11" s="3" t="s">
        <v>501</v>
      </c>
      <c r="B11" s="3" t="s">
        <v>305</v>
      </c>
      <c r="C11" s="4">
        <v>2087</v>
      </c>
      <c r="D11" s="5">
        <v>0.52266466316053095</v>
      </c>
      <c r="E11" s="6">
        <v>2114.6500480036102</v>
      </c>
      <c r="F11" s="5">
        <v>0.53008207968221899</v>
      </c>
      <c r="G11" s="4">
        <v>3993</v>
      </c>
      <c r="H11" s="5">
        <v>2.0693231772804299E-2</v>
      </c>
      <c r="I11" s="3" t="s">
        <v>505</v>
      </c>
    </row>
    <row r="12" spans="1:9" x14ac:dyDescent="0.35">
      <c r="A12" s="3" t="s">
        <v>501</v>
      </c>
      <c r="B12" s="3" t="s">
        <v>307</v>
      </c>
      <c r="C12" s="4">
        <v>1103</v>
      </c>
      <c r="D12" s="5">
        <v>0.27623340846481298</v>
      </c>
      <c r="E12" s="6">
        <v>1036.6224360966601</v>
      </c>
      <c r="F12" s="5">
        <v>0.25985149518717199</v>
      </c>
      <c r="G12" s="4">
        <v>3993</v>
      </c>
      <c r="H12" s="5">
        <v>1.8524322231936299E-2</v>
      </c>
      <c r="I12" s="3" t="s">
        <v>506</v>
      </c>
    </row>
    <row r="13" spans="1:9" x14ac:dyDescent="0.35">
      <c r="A13" s="3" t="s">
        <v>507</v>
      </c>
      <c r="B13" s="3" t="s">
        <v>299</v>
      </c>
      <c r="C13" s="4">
        <v>22</v>
      </c>
      <c r="D13" s="5">
        <v>5.5013753438359599E-3</v>
      </c>
      <c r="E13" s="6">
        <v>29.435459220095801</v>
      </c>
      <c r="F13" s="5">
        <v>7.3609789208606297E-3</v>
      </c>
      <c r="G13" s="4">
        <v>3999</v>
      </c>
      <c r="H13" s="5">
        <v>3.0620807859184401E-3</v>
      </c>
      <c r="I13" s="3" t="s">
        <v>508</v>
      </c>
    </row>
    <row r="14" spans="1:9" x14ac:dyDescent="0.35">
      <c r="A14" s="3" t="s">
        <v>507</v>
      </c>
      <c r="B14" s="3" t="s">
        <v>301</v>
      </c>
      <c r="C14" s="4">
        <v>122</v>
      </c>
      <c r="D14" s="5">
        <v>3.05076269067267E-2</v>
      </c>
      <c r="E14" s="6">
        <v>125.30767547064799</v>
      </c>
      <c r="F14" s="5">
        <v>3.13359187252552E-2</v>
      </c>
      <c r="G14" s="4">
        <v>3999</v>
      </c>
      <c r="H14" s="5">
        <v>7.1195955724572997E-3</v>
      </c>
      <c r="I14" s="3" t="s">
        <v>509</v>
      </c>
    </row>
    <row r="15" spans="1:9" x14ac:dyDescent="0.35">
      <c r="A15" s="3" t="s">
        <v>507</v>
      </c>
      <c r="B15" s="3" t="s">
        <v>303</v>
      </c>
      <c r="C15" s="4">
        <v>430</v>
      </c>
      <c r="D15" s="5">
        <v>0.10752688172043</v>
      </c>
      <c r="E15" s="6">
        <v>468.453567360016</v>
      </c>
      <c r="F15" s="5">
        <v>0.117147037148477</v>
      </c>
      <c r="G15" s="4">
        <v>3999</v>
      </c>
      <c r="H15" s="5">
        <v>1.2824339606702101E-2</v>
      </c>
      <c r="I15" s="3" t="s">
        <v>510</v>
      </c>
    </row>
    <row r="16" spans="1:9" x14ac:dyDescent="0.35">
      <c r="A16" s="3" t="s">
        <v>507</v>
      </c>
      <c r="B16" s="3" t="s">
        <v>305</v>
      </c>
      <c r="C16" s="4">
        <v>2359</v>
      </c>
      <c r="D16" s="5">
        <v>0.58989747436859197</v>
      </c>
      <c r="E16" s="6">
        <v>2367.7306892197398</v>
      </c>
      <c r="F16" s="5">
        <v>0.59210272764226102</v>
      </c>
      <c r="G16" s="4">
        <v>3999</v>
      </c>
      <c r="H16" s="5">
        <v>2.0361670391068301E-2</v>
      </c>
      <c r="I16" s="3" t="s">
        <v>511</v>
      </c>
    </row>
    <row r="17" spans="1:9" x14ac:dyDescent="0.35">
      <c r="A17" s="3" t="s">
        <v>507</v>
      </c>
      <c r="B17" s="3" t="s">
        <v>307</v>
      </c>
      <c r="C17" s="4">
        <v>1066</v>
      </c>
      <c r="D17" s="5">
        <v>0.26656664166041499</v>
      </c>
      <c r="E17" s="6">
        <v>1007.92378553118</v>
      </c>
      <c r="F17" s="5">
        <v>0.25205333756314602</v>
      </c>
      <c r="G17" s="4">
        <v>3999</v>
      </c>
      <c r="H17" s="5">
        <v>1.83046800545844E-2</v>
      </c>
      <c r="I17" s="3" t="s">
        <v>512</v>
      </c>
    </row>
    <row r="18" spans="1:9" x14ac:dyDescent="0.35">
      <c r="A18" s="3" t="s">
        <v>513</v>
      </c>
      <c r="B18" s="3" t="s">
        <v>299</v>
      </c>
      <c r="C18" s="4">
        <v>43</v>
      </c>
      <c r="D18" s="5">
        <v>2.4970963995354201E-2</v>
      </c>
      <c r="E18" s="6">
        <v>49.058686377659498</v>
      </c>
      <c r="F18" s="5">
        <v>2.6316359474587402E-2</v>
      </c>
      <c r="G18" s="4">
        <v>1722</v>
      </c>
      <c r="H18" s="5">
        <v>9.8438382706379206E-3</v>
      </c>
      <c r="I18" s="3" t="s">
        <v>514</v>
      </c>
    </row>
    <row r="19" spans="1:9" x14ac:dyDescent="0.35">
      <c r="A19" s="3" t="s">
        <v>513</v>
      </c>
      <c r="B19" s="3" t="s">
        <v>301</v>
      </c>
      <c r="C19" s="4">
        <v>115</v>
      </c>
      <c r="D19" s="5">
        <v>6.6782810685249702E-2</v>
      </c>
      <c r="E19" s="6">
        <v>97.235811670321397</v>
      </c>
      <c r="F19" s="5">
        <v>5.2159826580369502E-2</v>
      </c>
      <c r="G19" s="4">
        <v>1722</v>
      </c>
      <c r="H19" s="5">
        <v>1.5749318017003699E-2</v>
      </c>
      <c r="I19" s="3" t="s">
        <v>515</v>
      </c>
    </row>
    <row r="20" spans="1:9" x14ac:dyDescent="0.35">
      <c r="A20" s="3" t="s">
        <v>513</v>
      </c>
      <c r="B20" s="3" t="s">
        <v>303</v>
      </c>
      <c r="C20" s="4">
        <v>286</v>
      </c>
      <c r="D20" s="5">
        <v>0.166085946573751</v>
      </c>
      <c r="E20" s="6">
        <v>332.22961862012397</v>
      </c>
      <c r="F20" s="5">
        <v>0.17821663638539001</v>
      </c>
      <c r="G20" s="4">
        <v>1722</v>
      </c>
      <c r="H20" s="5">
        <v>2.3478217983295201E-2</v>
      </c>
      <c r="I20" s="3" t="s">
        <v>516</v>
      </c>
    </row>
    <row r="21" spans="1:9" x14ac:dyDescent="0.35">
      <c r="A21" s="3" t="s">
        <v>513</v>
      </c>
      <c r="B21" s="3" t="s">
        <v>305</v>
      </c>
      <c r="C21" s="4">
        <v>892</v>
      </c>
      <c r="D21" s="5">
        <v>0.51800232288037196</v>
      </c>
      <c r="E21" s="6">
        <v>996.82492595879205</v>
      </c>
      <c r="F21" s="5">
        <v>0.53472290070747697</v>
      </c>
      <c r="G21" s="4">
        <v>1722</v>
      </c>
      <c r="H21" s="5">
        <v>3.1522914740987201E-2</v>
      </c>
      <c r="I21" s="3" t="s">
        <v>517</v>
      </c>
    </row>
    <row r="22" spans="1:9" x14ac:dyDescent="0.35">
      <c r="A22" s="3" t="s">
        <v>513</v>
      </c>
      <c r="B22" s="3" t="s">
        <v>307</v>
      </c>
      <c r="C22" s="4">
        <v>386</v>
      </c>
      <c r="D22" s="5">
        <v>0.22415795586527301</v>
      </c>
      <c r="E22" s="6">
        <v>388.84066131119903</v>
      </c>
      <c r="F22" s="5">
        <v>0.20858427685217601</v>
      </c>
      <c r="G22" s="4">
        <v>1722</v>
      </c>
      <c r="H22" s="5">
        <v>2.6308844582376499E-2</v>
      </c>
      <c r="I22" s="3" t="s">
        <v>518</v>
      </c>
    </row>
    <row r="23" spans="1:9" x14ac:dyDescent="0.35">
      <c r="A23" s="3" t="s">
        <v>519</v>
      </c>
      <c r="B23" s="3" t="s">
        <v>299</v>
      </c>
      <c r="C23" s="4">
        <v>55</v>
      </c>
      <c r="D23" s="5">
        <v>1.5900549291702801E-2</v>
      </c>
      <c r="E23" s="6">
        <v>69.937835569787893</v>
      </c>
      <c r="F23" s="5">
        <v>1.9986663797256499E-2</v>
      </c>
      <c r="G23" s="4">
        <v>3459</v>
      </c>
      <c r="H23" s="5">
        <v>5.5680726366071701E-3</v>
      </c>
      <c r="I23" s="3" t="s">
        <v>520</v>
      </c>
    </row>
    <row r="24" spans="1:9" x14ac:dyDescent="0.35">
      <c r="A24" s="3" t="s">
        <v>519</v>
      </c>
      <c r="B24" s="3" t="s">
        <v>301</v>
      </c>
      <c r="C24" s="4">
        <v>173</v>
      </c>
      <c r="D24" s="5">
        <v>5.0014455044810599E-2</v>
      </c>
      <c r="E24" s="6">
        <v>163.20116924426799</v>
      </c>
      <c r="F24" s="5">
        <v>4.6639231460766102E-2</v>
      </c>
      <c r="G24" s="4">
        <v>3459</v>
      </c>
      <c r="H24" s="5">
        <v>9.7025435947732507E-3</v>
      </c>
      <c r="I24" s="3" t="s">
        <v>521</v>
      </c>
    </row>
    <row r="25" spans="1:9" x14ac:dyDescent="0.35">
      <c r="A25" s="3" t="s">
        <v>519</v>
      </c>
      <c r="B25" s="3" t="s">
        <v>303</v>
      </c>
      <c r="C25" s="4">
        <v>366</v>
      </c>
      <c r="D25" s="5">
        <v>0.105810928013877</v>
      </c>
      <c r="E25" s="6">
        <v>403.51575776275098</v>
      </c>
      <c r="F25" s="5">
        <v>0.115315747500531</v>
      </c>
      <c r="G25" s="4">
        <v>3459</v>
      </c>
      <c r="H25" s="5">
        <v>1.36917598886109E-2</v>
      </c>
      <c r="I25" s="3" t="s">
        <v>522</v>
      </c>
    </row>
    <row r="26" spans="1:9" x14ac:dyDescent="0.35">
      <c r="A26" s="3" t="s">
        <v>519</v>
      </c>
      <c r="B26" s="3" t="s">
        <v>305</v>
      </c>
      <c r="C26" s="4">
        <v>2000</v>
      </c>
      <c r="D26" s="5">
        <v>0.57820179242555603</v>
      </c>
      <c r="E26" s="6">
        <v>2027.55236921397</v>
      </c>
      <c r="F26" s="5">
        <v>0.57942896294486301</v>
      </c>
      <c r="G26" s="4">
        <v>3459</v>
      </c>
      <c r="H26" s="5">
        <v>2.1982213187691599E-2</v>
      </c>
      <c r="I26" s="3" t="s">
        <v>523</v>
      </c>
    </row>
    <row r="27" spans="1:9" x14ac:dyDescent="0.35">
      <c r="A27" s="3" t="s">
        <v>519</v>
      </c>
      <c r="B27" s="3" t="s">
        <v>307</v>
      </c>
      <c r="C27" s="4">
        <v>865</v>
      </c>
      <c r="D27" s="5">
        <v>0.25007227522405301</v>
      </c>
      <c r="E27" s="6">
        <v>835.017965465722</v>
      </c>
      <c r="F27" s="5">
        <v>0.238629394296583</v>
      </c>
      <c r="G27" s="4">
        <v>3459</v>
      </c>
      <c r="H27" s="5">
        <v>1.9276217202765199E-2</v>
      </c>
      <c r="I27" s="3" t="s">
        <v>524</v>
      </c>
    </row>
    <row r="28" spans="1:9" x14ac:dyDescent="0.35">
      <c r="A28" s="3" t="s">
        <v>525</v>
      </c>
      <c r="B28" s="3" t="s">
        <v>299</v>
      </c>
      <c r="C28" s="4">
        <v>100</v>
      </c>
      <c r="D28" s="5">
        <v>2.5144581342720601E-2</v>
      </c>
      <c r="E28" s="6">
        <v>119.56191415117</v>
      </c>
      <c r="F28" s="5">
        <v>3.0044571328490002E-2</v>
      </c>
      <c r="G28" s="4">
        <v>3977</v>
      </c>
      <c r="H28" s="5">
        <v>6.4993380826357102E-3</v>
      </c>
      <c r="I28" s="3" t="s">
        <v>526</v>
      </c>
    </row>
    <row r="29" spans="1:9" x14ac:dyDescent="0.35">
      <c r="A29" s="3" t="s">
        <v>525</v>
      </c>
      <c r="B29" s="3" t="s">
        <v>301</v>
      </c>
      <c r="C29" s="4">
        <v>351</v>
      </c>
      <c r="D29" s="5">
        <v>8.8257480512949502E-2</v>
      </c>
      <c r="E29" s="6">
        <v>340.38279378884499</v>
      </c>
      <c r="F29" s="5">
        <v>8.5534387765400094E-2</v>
      </c>
      <c r="G29" s="4">
        <v>3977</v>
      </c>
      <c r="H29" s="5">
        <v>1.17757529638951E-2</v>
      </c>
      <c r="I29" s="3" t="s">
        <v>527</v>
      </c>
    </row>
    <row r="30" spans="1:9" x14ac:dyDescent="0.35">
      <c r="A30" s="3" t="s">
        <v>525</v>
      </c>
      <c r="B30" s="3" t="s">
        <v>303</v>
      </c>
      <c r="C30" s="4">
        <v>367</v>
      </c>
      <c r="D30" s="5">
        <v>9.2280613527784799E-2</v>
      </c>
      <c r="E30" s="6">
        <v>429.81592040267498</v>
      </c>
      <c r="F30" s="5">
        <v>0.10800793187646</v>
      </c>
      <c r="G30" s="4">
        <v>3977</v>
      </c>
      <c r="H30" s="5">
        <v>1.2014559741800801E-2</v>
      </c>
      <c r="I30" s="3" t="s">
        <v>528</v>
      </c>
    </row>
    <row r="31" spans="1:9" x14ac:dyDescent="0.35">
      <c r="A31" s="3" t="s">
        <v>525</v>
      </c>
      <c r="B31" s="3" t="s">
        <v>305</v>
      </c>
      <c r="C31" s="4">
        <v>1922</v>
      </c>
      <c r="D31" s="5">
        <v>0.48327885340709098</v>
      </c>
      <c r="E31" s="6">
        <v>1907.30105931964</v>
      </c>
      <c r="F31" s="5">
        <v>0.47928341670057301</v>
      </c>
      <c r="G31" s="4">
        <v>3977</v>
      </c>
      <c r="H31" s="5">
        <v>2.0744541144168901E-2</v>
      </c>
      <c r="I31" s="3" t="s">
        <v>529</v>
      </c>
    </row>
    <row r="32" spans="1:9" x14ac:dyDescent="0.35">
      <c r="A32" s="3" t="s">
        <v>525</v>
      </c>
      <c r="B32" s="3" t="s">
        <v>307</v>
      </c>
      <c r="C32" s="4">
        <v>1237</v>
      </c>
      <c r="D32" s="5">
        <v>0.31103847120945399</v>
      </c>
      <c r="E32" s="6">
        <v>1182.4230866068399</v>
      </c>
      <c r="F32" s="5">
        <v>0.29712969232907599</v>
      </c>
      <c r="G32" s="4">
        <v>3977</v>
      </c>
      <c r="H32" s="5">
        <v>1.9216812796258999E-2</v>
      </c>
      <c r="I32" s="3" t="s">
        <v>530</v>
      </c>
    </row>
    <row r="33" spans="1:9" x14ac:dyDescent="0.35">
      <c r="A33" s="3" t="s">
        <v>531</v>
      </c>
      <c r="B33" s="3" t="s">
        <v>299</v>
      </c>
      <c r="C33" s="4">
        <v>58</v>
      </c>
      <c r="D33" s="5">
        <v>1.45290581162325E-2</v>
      </c>
      <c r="E33" s="6">
        <v>57.6864631908132</v>
      </c>
      <c r="F33" s="5">
        <v>1.44709101741271E-2</v>
      </c>
      <c r="G33" s="4">
        <v>3992</v>
      </c>
      <c r="H33" s="5">
        <v>4.9579254284988104E-3</v>
      </c>
      <c r="I33" s="3" t="s">
        <v>532</v>
      </c>
    </row>
    <row r="34" spans="1:9" x14ac:dyDescent="0.35">
      <c r="A34" s="3" t="s">
        <v>531</v>
      </c>
      <c r="B34" s="3" t="s">
        <v>301</v>
      </c>
      <c r="C34" s="4">
        <v>158</v>
      </c>
      <c r="D34" s="5">
        <v>3.9579158316633299E-2</v>
      </c>
      <c r="E34" s="6">
        <v>151.447056298142</v>
      </c>
      <c r="F34" s="5">
        <v>3.7991178980364401E-2</v>
      </c>
      <c r="G34" s="4">
        <v>3992</v>
      </c>
      <c r="H34" s="5">
        <v>8.0783639163261398E-3</v>
      </c>
      <c r="I34" s="3" t="s">
        <v>533</v>
      </c>
    </row>
    <row r="35" spans="1:9" x14ac:dyDescent="0.35">
      <c r="A35" s="3" t="s">
        <v>531</v>
      </c>
      <c r="B35" s="3" t="s">
        <v>303</v>
      </c>
      <c r="C35" s="4">
        <v>326</v>
      </c>
      <c r="D35" s="5">
        <v>8.1663326653306598E-2</v>
      </c>
      <c r="E35" s="6">
        <v>351.62305441265602</v>
      </c>
      <c r="F35" s="5">
        <v>8.8206233388357494E-2</v>
      </c>
      <c r="G35" s="4">
        <v>3992</v>
      </c>
      <c r="H35" s="5">
        <v>1.1346811654807901E-2</v>
      </c>
      <c r="I35" s="3" t="s">
        <v>534</v>
      </c>
    </row>
    <row r="36" spans="1:9" x14ac:dyDescent="0.35">
      <c r="A36" s="3" t="s">
        <v>531</v>
      </c>
      <c r="B36" s="3" t="s">
        <v>305</v>
      </c>
      <c r="C36" s="4">
        <v>2020</v>
      </c>
      <c r="D36" s="5">
        <v>0.50601202404809598</v>
      </c>
      <c r="E36" s="6">
        <v>2055.3187231643101</v>
      </c>
      <c r="F36" s="5">
        <v>0.51558599673084005</v>
      </c>
      <c r="G36" s="4">
        <v>3992</v>
      </c>
      <c r="H36" s="5">
        <v>2.0715620948891001E-2</v>
      </c>
      <c r="I36" s="3" t="s">
        <v>535</v>
      </c>
    </row>
    <row r="37" spans="1:9" x14ac:dyDescent="0.35">
      <c r="A37" s="3" t="s">
        <v>531</v>
      </c>
      <c r="B37" s="3" t="s">
        <v>307</v>
      </c>
      <c r="C37" s="4">
        <v>1430</v>
      </c>
      <c r="D37" s="5">
        <v>0.35821643286573102</v>
      </c>
      <c r="E37" s="6">
        <v>1370.2989182859301</v>
      </c>
      <c r="F37" s="5">
        <v>0.34374568072631001</v>
      </c>
      <c r="G37" s="4">
        <v>3992</v>
      </c>
      <c r="H37" s="5">
        <v>1.9866730350613801E-2</v>
      </c>
      <c r="I37" s="3" t="s">
        <v>536</v>
      </c>
    </row>
    <row r="38" spans="1:9" x14ac:dyDescent="0.35">
      <c r="A38" s="3" t="s">
        <v>537</v>
      </c>
      <c r="B38" s="3" t="s">
        <v>299</v>
      </c>
      <c r="C38" s="4">
        <v>53</v>
      </c>
      <c r="D38" s="5">
        <v>1.4912774338773201E-2</v>
      </c>
      <c r="E38" s="6">
        <v>57.9441877955583</v>
      </c>
      <c r="F38" s="5">
        <v>1.6125633312319601E-2</v>
      </c>
      <c r="G38" s="4">
        <v>3554</v>
      </c>
      <c r="H38" s="5">
        <v>5.3224607767982102E-3</v>
      </c>
      <c r="I38" s="3" t="s">
        <v>538</v>
      </c>
    </row>
    <row r="39" spans="1:9" x14ac:dyDescent="0.35">
      <c r="A39" s="3" t="s">
        <v>537</v>
      </c>
      <c r="B39" s="3" t="s">
        <v>301</v>
      </c>
      <c r="C39" s="4">
        <v>219</v>
      </c>
      <c r="D39" s="5">
        <v>6.1620709060213802E-2</v>
      </c>
      <c r="E39" s="6">
        <v>194.07690041778099</v>
      </c>
      <c r="F39" s="5">
        <v>5.4010817125796397E-2</v>
      </c>
      <c r="G39" s="4">
        <v>3554</v>
      </c>
      <c r="H39" s="5">
        <v>1.0559624038914301E-2</v>
      </c>
      <c r="I39" s="3" t="s">
        <v>539</v>
      </c>
    </row>
    <row r="40" spans="1:9" x14ac:dyDescent="0.35">
      <c r="A40" s="3" t="s">
        <v>537</v>
      </c>
      <c r="B40" s="3" t="s">
        <v>303</v>
      </c>
      <c r="C40" s="4">
        <v>322</v>
      </c>
      <c r="D40" s="5">
        <v>9.0602138435565596E-2</v>
      </c>
      <c r="E40" s="6">
        <v>338.90809107307399</v>
      </c>
      <c r="F40" s="5">
        <v>9.4316752225518996E-2</v>
      </c>
      <c r="G40" s="4">
        <v>3554</v>
      </c>
      <c r="H40" s="5">
        <v>1.260497798083E-2</v>
      </c>
      <c r="I40" s="3" t="s">
        <v>540</v>
      </c>
    </row>
    <row r="41" spans="1:9" x14ac:dyDescent="0.35">
      <c r="A41" s="3" t="s">
        <v>537</v>
      </c>
      <c r="B41" s="3" t="s">
        <v>305</v>
      </c>
      <c r="C41" s="4">
        <v>1797</v>
      </c>
      <c r="D41" s="5">
        <v>0.50562746201463105</v>
      </c>
      <c r="E41" s="6">
        <v>1869.49924295345</v>
      </c>
      <c r="F41" s="5">
        <v>0.52027408470875802</v>
      </c>
      <c r="G41" s="4">
        <v>3554</v>
      </c>
      <c r="H41" s="5">
        <v>2.1955250610231999E-2</v>
      </c>
      <c r="I41" s="3" t="s">
        <v>541</v>
      </c>
    </row>
    <row r="42" spans="1:9" x14ac:dyDescent="0.35">
      <c r="A42" s="3" t="s">
        <v>537</v>
      </c>
      <c r="B42" s="3" t="s">
        <v>307</v>
      </c>
      <c r="C42" s="4">
        <v>1163</v>
      </c>
      <c r="D42" s="5">
        <v>0.32723691615081602</v>
      </c>
      <c r="E42" s="6">
        <v>1132.86845319449</v>
      </c>
      <c r="F42" s="5">
        <v>0.31527271262760698</v>
      </c>
      <c r="G42" s="4">
        <v>3554</v>
      </c>
      <c r="H42" s="5">
        <v>2.0604312348104701E-2</v>
      </c>
      <c r="I42" s="3" t="s">
        <v>542</v>
      </c>
    </row>
    <row r="43" spans="1:9" x14ac:dyDescent="0.35">
      <c r="A43" s="3" t="s">
        <v>543</v>
      </c>
      <c r="B43" s="3" t="s">
        <v>299</v>
      </c>
      <c r="C43" s="4">
        <v>63</v>
      </c>
      <c r="D43" s="5">
        <v>1.5773660490736099E-2</v>
      </c>
      <c r="E43" s="6">
        <v>73.911489089859401</v>
      </c>
      <c r="F43" s="5">
        <v>1.8496198343647199E-2</v>
      </c>
      <c r="G43" s="4">
        <v>3994</v>
      </c>
      <c r="H43" s="5">
        <v>5.1613620054110996E-3</v>
      </c>
      <c r="I43" s="3" t="s">
        <v>544</v>
      </c>
    </row>
    <row r="44" spans="1:9" x14ac:dyDescent="0.35">
      <c r="A44" s="3" t="s">
        <v>543</v>
      </c>
      <c r="B44" s="3" t="s">
        <v>301</v>
      </c>
      <c r="C44" s="4">
        <v>261</v>
      </c>
      <c r="D44" s="5">
        <v>6.5348022033049596E-2</v>
      </c>
      <c r="E44" s="6">
        <v>265.18352727042497</v>
      </c>
      <c r="F44" s="5">
        <v>6.6361633059490194E-2</v>
      </c>
      <c r="G44" s="4">
        <v>3994</v>
      </c>
      <c r="H44" s="5">
        <v>1.02374495009264E-2</v>
      </c>
      <c r="I44" s="3" t="s">
        <v>545</v>
      </c>
    </row>
    <row r="45" spans="1:9" x14ac:dyDescent="0.35">
      <c r="A45" s="3" t="s">
        <v>543</v>
      </c>
      <c r="B45" s="3" t="s">
        <v>303</v>
      </c>
      <c r="C45" s="4">
        <v>512</v>
      </c>
      <c r="D45" s="5">
        <v>0.12819228843264899</v>
      </c>
      <c r="E45" s="6">
        <v>489.44539228554299</v>
      </c>
      <c r="F45" s="5">
        <v>0.122482704185427</v>
      </c>
      <c r="G45" s="4">
        <v>3994</v>
      </c>
      <c r="H45" s="5">
        <v>1.3848154102839599E-2</v>
      </c>
      <c r="I45" s="3" t="s">
        <v>546</v>
      </c>
    </row>
    <row r="46" spans="1:9" x14ac:dyDescent="0.35">
      <c r="A46" s="3" t="s">
        <v>543</v>
      </c>
      <c r="B46" s="3" t="s">
        <v>305</v>
      </c>
      <c r="C46" s="4">
        <v>2121</v>
      </c>
      <c r="D46" s="5">
        <v>0.53104656985478205</v>
      </c>
      <c r="E46" s="6">
        <v>2161.5161983098001</v>
      </c>
      <c r="F46" s="5">
        <v>0.54091498925611003</v>
      </c>
      <c r="G46" s="4">
        <v>3994</v>
      </c>
      <c r="H46" s="5">
        <v>2.06719643242546E-2</v>
      </c>
      <c r="I46" s="3" t="s">
        <v>547</v>
      </c>
    </row>
    <row r="47" spans="1:9" x14ac:dyDescent="0.35">
      <c r="A47" s="3" t="s">
        <v>543</v>
      </c>
      <c r="B47" s="3" t="s">
        <v>307</v>
      </c>
      <c r="C47" s="4">
        <v>1037</v>
      </c>
      <c r="D47" s="5">
        <v>0.25963945918878301</v>
      </c>
      <c r="E47" s="6">
        <v>1005.98018485599</v>
      </c>
      <c r="F47" s="5">
        <v>0.251744475155326</v>
      </c>
      <c r="G47" s="4">
        <v>3994</v>
      </c>
      <c r="H47" s="5">
        <v>1.8161744608974E-2</v>
      </c>
      <c r="I47" s="3" t="s">
        <v>512</v>
      </c>
    </row>
    <row r="48" spans="1:9" x14ac:dyDescent="0.35">
      <c r="A48" s="3" t="s">
        <v>548</v>
      </c>
      <c r="B48" s="3" t="s">
        <v>299</v>
      </c>
      <c r="C48" s="4">
        <v>24</v>
      </c>
      <c r="D48" s="5">
        <v>6.0015003750937702E-3</v>
      </c>
      <c r="E48" s="6">
        <v>31.626833132399199</v>
      </c>
      <c r="F48" s="5">
        <v>7.9273447432538294E-3</v>
      </c>
      <c r="G48" s="4">
        <v>3999</v>
      </c>
      <c r="H48" s="5">
        <v>3.1974347884028802E-3</v>
      </c>
      <c r="I48" s="3" t="s">
        <v>109</v>
      </c>
    </row>
    <row r="49" spans="1:9" x14ac:dyDescent="0.35">
      <c r="A49" s="3" t="s">
        <v>548</v>
      </c>
      <c r="B49" s="3" t="s">
        <v>301</v>
      </c>
      <c r="C49" s="4">
        <v>129</v>
      </c>
      <c r="D49" s="5">
        <v>3.2258064516128997E-2</v>
      </c>
      <c r="E49" s="6">
        <v>121.525728893812</v>
      </c>
      <c r="F49" s="5">
        <v>3.0460727575330599E-2</v>
      </c>
      <c r="G49" s="4">
        <v>3999</v>
      </c>
      <c r="H49" s="5">
        <v>7.3143855051558196E-3</v>
      </c>
      <c r="I49" s="3" t="s">
        <v>549</v>
      </c>
    </row>
    <row r="50" spans="1:9" x14ac:dyDescent="0.35">
      <c r="A50" s="3" t="s">
        <v>548</v>
      </c>
      <c r="B50" s="3" t="s">
        <v>303</v>
      </c>
      <c r="C50" s="4">
        <v>337</v>
      </c>
      <c r="D50" s="5">
        <v>8.4271067766941696E-2</v>
      </c>
      <c r="E50" s="6">
        <v>345.40037294752699</v>
      </c>
      <c r="F50" s="5">
        <v>8.6575466450939401E-2</v>
      </c>
      <c r="G50" s="4">
        <v>3999</v>
      </c>
      <c r="H50" s="5">
        <v>1.1500100319670499E-2</v>
      </c>
      <c r="I50" s="3" t="s">
        <v>550</v>
      </c>
    </row>
    <row r="51" spans="1:9" x14ac:dyDescent="0.35">
      <c r="A51" s="3" t="s">
        <v>548</v>
      </c>
      <c r="B51" s="3" t="s">
        <v>305</v>
      </c>
      <c r="C51" s="4">
        <v>2105</v>
      </c>
      <c r="D51" s="5">
        <v>0.52638159539884999</v>
      </c>
      <c r="E51" s="6">
        <v>2116.96957146567</v>
      </c>
      <c r="F51" s="5">
        <v>0.53062371226775995</v>
      </c>
      <c r="G51" s="4">
        <v>3999</v>
      </c>
      <c r="H51" s="5">
        <v>2.0670146080055501E-2</v>
      </c>
      <c r="I51" s="3" t="s">
        <v>551</v>
      </c>
    </row>
    <row r="52" spans="1:9" x14ac:dyDescent="0.35">
      <c r="A52" s="3" t="s">
        <v>548</v>
      </c>
      <c r="B52" s="3" t="s">
        <v>307</v>
      </c>
      <c r="C52" s="4">
        <v>1404</v>
      </c>
      <c r="D52" s="5">
        <v>0.35108777194298602</v>
      </c>
      <c r="E52" s="6">
        <v>1374.0646954182801</v>
      </c>
      <c r="F52" s="5">
        <v>0.34441274896271601</v>
      </c>
      <c r="G52" s="4">
        <v>3999</v>
      </c>
      <c r="H52" s="5">
        <v>1.9759672555020601E-2</v>
      </c>
      <c r="I52" s="3" t="s">
        <v>552</v>
      </c>
    </row>
    <row r="53" spans="1:9" x14ac:dyDescent="0.35">
      <c r="A53" s="3" t="s">
        <v>553</v>
      </c>
      <c r="B53" s="3" t="s">
        <v>299</v>
      </c>
      <c r="C53" s="4">
        <v>30</v>
      </c>
      <c r="D53" s="5">
        <v>7.5339025615268696E-3</v>
      </c>
      <c r="E53" s="6">
        <v>33.048228823539297</v>
      </c>
      <c r="F53" s="5">
        <v>8.3066737209007199E-3</v>
      </c>
      <c r="G53" s="4">
        <v>3982</v>
      </c>
      <c r="H53" s="5">
        <v>3.5873341052816499E-3</v>
      </c>
      <c r="I53" s="3" t="s">
        <v>554</v>
      </c>
    </row>
    <row r="54" spans="1:9" x14ac:dyDescent="0.35">
      <c r="A54" s="3" t="s">
        <v>553</v>
      </c>
      <c r="B54" s="3" t="s">
        <v>301</v>
      </c>
      <c r="C54" s="4">
        <v>206</v>
      </c>
      <c r="D54" s="5">
        <v>5.1732797589151197E-2</v>
      </c>
      <c r="E54" s="6">
        <v>201.03861268104501</v>
      </c>
      <c r="F54" s="5">
        <v>5.0531063850977498E-2</v>
      </c>
      <c r="G54" s="4">
        <v>3982</v>
      </c>
      <c r="H54" s="5">
        <v>9.1886632185715997E-3</v>
      </c>
      <c r="I54" s="3" t="s">
        <v>555</v>
      </c>
    </row>
    <row r="55" spans="1:9" x14ac:dyDescent="0.35">
      <c r="A55" s="3" t="s">
        <v>553</v>
      </c>
      <c r="B55" s="3" t="s">
        <v>303</v>
      </c>
      <c r="C55" s="4">
        <v>459</v>
      </c>
      <c r="D55" s="5">
        <v>0.11526870919136099</v>
      </c>
      <c r="E55" s="6">
        <v>457.86046768467298</v>
      </c>
      <c r="F55" s="5">
        <v>0.115083248033147</v>
      </c>
      <c r="G55" s="4">
        <v>3982</v>
      </c>
      <c r="H55" s="5">
        <v>1.32484598974561E-2</v>
      </c>
      <c r="I55" s="3" t="s">
        <v>556</v>
      </c>
    </row>
    <row r="56" spans="1:9" x14ac:dyDescent="0.35">
      <c r="A56" s="3" t="s">
        <v>553</v>
      </c>
      <c r="B56" s="3" t="s">
        <v>305</v>
      </c>
      <c r="C56" s="4">
        <v>2165</v>
      </c>
      <c r="D56" s="5">
        <v>0.54369663485685604</v>
      </c>
      <c r="E56" s="6">
        <v>2220.4800616634402</v>
      </c>
      <c r="F56" s="5">
        <v>0.55811775797394603</v>
      </c>
      <c r="G56" s="4">
        <v>3982</v>
      </c>
      <c r="H56" s="5">
        <v>2.0663750296579901E-2</v>
      </c>
      <c r="I56" s="3" t="s">
        <v>557</v>
      </c>
    </row>
    <row r="57" spans="1:9" x14ac:dyDescent="0.35">
      <c r="A57" s="3" t="s">
        <v>553</v>
      </c>
      <c r="B57" s="3" t="s">
        <v>307</v>
      </c>
      <c r="C57" s="4">
        <v>1122</v>
      </c>
      <c r="D57" s="5">
        <v>0.28176795580110497</v>
      </c>
      <c r="E57" s="6">
        <v>1066.0879692148301</v>
      </c>
      <c r="F57" s="5">
        <v>0.26796125642102803</v>
      </c>
      <c r="G57" s="4">
        <v>3982</v>
      </c>
      <c r="H57" s="5">
        <v>1.8663030944560802E-2</v>
      </c>
      <c r="I57" s="3" t="s">
        <v>558</v>
      </c>
    </row>
    <row r="58" spans="1:9" x14ac:dyDescent="0.35">
      <c r="A58" s="3" t="s">
        <v>559</v>
      </c>
      <c r="B58" s="3" t="s">
        <v>299</v>
      </c>
      <c r="C58" s="4">
        <v>64</v>
      </c>
      <c r="D58" s="5">
        <v>1.9987507807620201E-2</v>
      </c>
      <c r="E58" s="6">
        <v>62.192172297290902</v>
      </c>
      <c r="F58" s="5">
        <v>1.9050964378359601E-2</v>
      </c>
      <c r="G58" s="4">
        <v>3202</v>
      </c>
      <c r="H58" s="5">
        <v>6.4749896702031903E-3</v>
      </c>
      <c r="I58" s="3" t="s">
        <v>560</v>
      </c>
    </row>
    <row r="59" spans="1:9" x14ac:dyDescent="0.35">
      <c r="A59" s="3" t="s">
        <v>559</v>
      </c>
      <c r="B59" s="3" t="s">
        <v>301</v>
      </c>
      <c r="C59" s="4">
        <v>177</v>
      </c>
      <c r="D59" s="5">
        <v>5.5277951280449697E-2</v>
      </c>
      <c r="E59" s="6">
        <v>173.70655226654</v>
      </c>
      <c r="F59" s="5">
        <v>5.3210512147710498E-2</v>
      </c>
      <c r="G59" s="4">
        <v>3202</v>
      </c>
      <c r="H59" s="5">
        <v>1.05723600747075E-2</v>
      </c>
      <c r="I59" s="3" t="s">
        <v>561</v>
      </c>
    </row>
    <row r="60" spans="1:9" x14ac:dyDescent="0.35">
      <c r="A60" s="3" t="s">
        <v>559</v>
      </c>
      <c r="B60" s="3" t="s">
        <v>303</v>
      </c>
      <c r="C60" s="4">
        <v>670</v>
      </c>
      <c r="D60" s="5">
        <v>0.209244222361024</v>
      </c>
      <c r="E60" s="6">
        <v>703.78738779286402</v>
      </c>
      <c r="F60" s="5">
        <v>0.21558707405633801</v>
      </c>
      <c r="G60" s="4">
        <v>3202</v>
      </c>
      <c r="H60" s="5">
        <v>1.8818797771442901E-2</v>
      </c>
      <c r="I60" s="3" t="s">
        <v>562</v>
      </c>
    </row>
    <row r="61" spans="1:9" x14ac:dyDescent="0.35">
      <c r="A61" s="3" t="s">
        <v>559</v>
      </c>
      <c r="B61" s="3" t="s">
        <v>305</v>
      </c>
      <c r="C61" s="4">
        <v>1443</v>
      </c>
      <c r="D61" s="5">
        <v>0.45065584009993798</v>
      </c>
      <c r="E61" s="6">
        <v>1518.7259515001101</v>
      </c>
      <c r="F61" s="5">
        <v>0.46522243770827698</v>
      </c>
      <c r="G61" s="4">
        <v>3202</v>
      </c>
      <c r="H61" s="5">
        <v>2.3019119556730298E-2</v>
      </c>
      <c r="I61" s="3" t="s">
        <v>563</v>
      </c>
    </row>
    <row r="62" spans="1:9" x14ac:dyDescent="0.35">
      <c r="A62" s="3" t="s">
        <v>559</v>
      </c>
      <c r="B62" s="3" t="s">
        <v>307</v>
      </c>
      <c r="C62" s="4">
        <v>848</v>
      </c>
      <c r="D62" s="5">
        <v>0.26483447845096802</v>
      </c>
      <c r="E62" s="6">
        <v>806.10363530310201</v>
      </c>
      <c r="F62" s="5">
        <v>0.246929011709316</v>
      </c>
      <c r="G62" s="4">
        <v>3202</v>
      </c>
      <c r="H62" s="5">
        <v>2.0413796386621798E-2</v>
      </c>
      <c r="I62" s="3" t="s">
        <v>564</v>
      </c>
    </row>
    <row r="63" spans="1:9" x14ac:dyDescent="0.35">
      <c r="A63" s="3" t="s">
        <v>565</v>
      </c>
      <c r="B63" s="3" t="s">
        <v>299</v>
      </c>
      <c r="C63" s="4">
        <v>22</v>
      </c>
      <c r="D63" s="5">
        <v>5.4986253436640799E-3</v>
      </c>
      <c r="E63" s="6">
        <v>19.022046128646299</v>
      </c>
      <c r="F63" s="5">
        <v>4.7588481366030704E-3</v>
      </c>
      <c r="G63" s="4">
        <v>4001</v>
      </c>
      <c r="H63" s="5">
        <v>3.0605543597229399E-3</v>
      </c>
      <c r="I63" s="3" t="s">
        <v>566</v>
      </c>
    </row>
    <row r="64" spans="1:9" x14ac:dyDescent="0.35">
      <c r="A64" s="3" t="s">
        <v>565</v>
      </c>
      <c r="B64" s="3" t="s">
        <v>301</v>
      </c>
      <c r="C64" s="4">
        <v>126</v>
      </c>
      <c r="D64" s="5">
        <v>3.14921269682579E-2</v>
      </c>
      <c r="E64" s="6">
        <v>120.66457948563701</v>
      </c>
      <c r="F64" s="5">
        <v>3.0187310311189899E-2</v>
      </c>
      <c r="G64" s="4">
        <v>4001</v>
      </c>
      <c r="H64" s="5">
        <v>7.2280793827497296E-3</v>
      </c>
      <c r="I64" s="3" t="s">
        <v>567</v>
      </c>
    </row>
    <row r="65" spans="1:9" x14ac:dyDescent="0.35">
      <c r="A65" s="3" t="s">
        <v>565</v>
      </c>
      <c r="B65" s="3" t="s">
        <v>303</v>
      </c>
      <c r="C65" s="4">
        <v>323</v>
      </c>
      <c r="D65" s="5">
        <v>8.0729817545613605E-2</v>
      </c>
      <c r="E65" s="6">
        <v>359.90721590021502</v>
      </c>
      <c r="F65" s="5">
        <v>9.0039934303251495E-2</v>
      </c>
      <c r="G65" s="4">
        <v>4001</v>
      </c>
      <c r="H65" s="5">
        <v>1.12748016719738E-2</v>
      </c>
      <c r="I65" s="3" t="s">
        <v>568</v>
      </c>
    </row>
    <row r="66" spans="1:9" x14ac:dyDescent="0.35">
      <c r="A66" s="3" t="s">
        <v>565</v>
      </c>
      <c r="B66" s="3" t="s">
        <v>305</v>
      </c>
      <c r="C66" s="4">
        <v>2262</v>
      </c>
      <c r="D66" s="5">
        <v>0.565358660334916</v>
      </c>
      <c r="E66" s="6">
        <v>2317.2610330439002</v>
      </c>
      <c r="F66" s="5">
        <v>0.57972172260254096</v>
      </c>
      <c r="G66" s="4">
        <v>4001</v>
      </c>
      <c r="H66" s="5">
        <v>2.0516245105292999E-2</v>
      </c>
      <c r="I66" s="3" t="s">
        <v>569</v>
      </c>
    </row>
    <row r="67" spans="1:9" x14ac:dyDescent="0.35">
      <c r="A67" s="12" t="s">
        <v>565</v>
      </c>
      <c r="B67" s="12" t="s">
        <v>307</v>
      </c>
      <c r="C67" s="13">
        <v>1268</v>
      </c>
      <c r="D67" s="14">
        <v>0.31692076980754802</v>
      </c>
      <c r="E67" s="15">
        <v>1180.3405774957901</v>
      </c>
      <c r="F67" s="14">
        <v>0.29529218464641399</v>
      </c>
      <c r="G67" s="13">
        <v>4001</v>
      </c>
      <c r="H67" s="14">
        <v>1.9256671871923099E-2</v>
      </c>
      <c r="I67" s="12" t="s">
        <v>570</v>
      </c>
    </row>
    <row r="68" spans="1:9" x14ac:dyDescent="0.35">
      <c r="A68" s="17" t="str">
        <f>HYPERLINK("#'Table of Contents'!A1", "TOC")</f>
        <v>TOC</v>
      </c>
      <c r="B68" s="3"/>
      <c r="C68" s="4"/>
      <c r="D68" s="5"/>
      <c r="E68" s="6"/>
      <c r="F68" s="5"/>
      <c r="G68" s="4"/>
      <c r="H68" s="5"/>
      <c r="I68" s="3"/>
    </row>
  </sheetData>
  <pageMargins left="0.7" right="0.7" top="0.75" bottom="0.75" header="0.3" footer="0.3"/>
  <pageSetup paperSize="9" orientation="portrait" horizontalDpi="300" verticalDpi="30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J82"/>
  <sheetViews>
    <sheetView workbookViewId="0"/>
  </sheetViews>
  <sheetFormatPr defaultColWidth="0" defaultRowHeight="14.5" zeroHeight="1" x14ac:dyDescent="0.35"/>
  <cols>
    <col min="1" max="3" width="35.7265625" customWidth="1"/>
    <col min="4" max="9" width="13.7265625" customWidth="1"/>
    <col min="10" max="10" width="15.7265625" customWidth="1"/>
    <col min="11" max="16384" width="10.90625" hidden="1"/>
  </cols>
  <sheetData>
    <row r="1" spans="1:10" ht="15.5" x14ac:dyDescent="0.35">
      <c r="A1" s="7" t="s">
        <v>21</v>
      </c>
    </row>
    <row r="2" spans="1:10" ht="29" x14ac:dyDescent="0.35">
      <c r="A2" s="16" t="s">
        <v>327</v>
      </c>
      <c r="B2" s="16" t="s">
        <v>91</v>
      </c>
      <c r="C2" s="16" t="s">
        <v>92</v>
      </c>
      <c r="D2" s="16" t="s">
        <v>93</v>
      </c>
      <c r="E2" s="16" t="s">
        <v>94</v>
      </c>
      <c r="F2" s="16" t="s">
        <v>95</v>
      </c>
      <c r="G2" s="16" t="s">
        <v>96</v>
      </c>
      <c r="H2" s="16" t="s">
        <v>97</v>
      </c>
      <c r="I2" s="16" t="s">
        <v>98</v>
      </c>
      <c r="J2" s="16" t="s">
        <v>99</v>
      </c>
    </row>
    <row r="3" spans="1:10" x14ac:dyDescent="0.35">
      <c r="A3" s="8" t="s">
        <v>101</v>
      </c>
      <c r="B3" s="8" t="s">
        <v>495</v>
      </c>
      <c r="C3" s="8" t="s">
        <v>363</v>
      </c>
      <c r="D3" s="9">
        <v>141</v>
      </c>
      <c r="E3" s="10">
        <v>0.14566115702479299</v>
      </c>
      <c r="F3" s="11">
        <v>132.37340381954201</v>
      </c>
      <c r="G3" s="10">
        <v>0.14721643074926499</v>
      </c>
      <c r="H3" s="9">
        <v>968</v>
      </c>
      <c r="I3" s="10">
        <v>2.9682733290104998E-2</v>
      </c>
      <c r="J3" s="8" t="s">
        <v>571</v>
      </c>
    </row>
    <row r="4" spans="1:10" x14ac:dyDescent="0.35">
      <c r="A4" s="3" t="s">
        <v>101</v>
      </c>
      <c r="B4" s="3" t="s">
        <v>495</v>
      </c>
      <c r="C4" s="3" t="s">
        <v>305</v>
      </c>
      <c r="D4" s="4">
        <v>827</v>
      </c>
      <c r="E4" s="5">
        <v>0.85433884297520701</v>
      </c>
      <c r="F4" s="6">
        <v>766.80206963693104</v>
      </c>
      <c r="G4" s="5">
        <v>0.85278356925073495</v>
      </c>
      <c r="H4" s="4">
        <v>968</v>
      </c>
      <c r="I4" s="5">
        <v>2.9682733290104998E-2</v>
      </c>
      <c r="J4" s="3" t="s">
        <v>572</v>
      </c>
    </row>
    <row r="5" spans="1:10" x14ac:dyDescent="0.35">
      <c r="A5" s="3" t="s">
        <v>101</v>
      </c>
      <c r="B5" s="3" t="s">
        <v>501</v>
      </c>
      <c r="C5" s="3" t="s">
        <v>363</v>
      </c>
      <c r="D5" s="4">
        <v>227</v>
      </c>
      <c r="E5" s="5">
        <v>0.22146341463414601</v>
      </c>
      <c r="F5" s="6">
        <v>222.548532732008</v>
      </c>
      <c r="G5" s="5">
        <v>0.23079970495902399</v>
      </c>
      <c r="H5" s="4">
        <v>1025</v>
      </c>
      <c r="I5" s="5">
        <v>3.39533938238335E-2</v>
      </c>
      <c r="J5" s="3" t="s">
        <v>573</v>
      </c>
    </row>
    <row r="6" spans="1:10" x14ac:dyDescent="0.35">
      <c r="A6" s="3" t="s">
        <v>101</v>
      </c>
      <c r="B6" s="3" t="s">
        <v>501</v>
      </c>
      <c r="C6" s="3" t="s">
        <v>305</v>
      </c>
      <c r="D6" s="4">
        <v>798</v>
      </c>
      <c r="E6" s="5">
        <v>0.77853658536585402</v>
      </c>
      <c r="F6" s="6">
        <v>741.70110862485001</v>
      </c>
      <c r="G6" s="5">
        <v>0.76920029504097598</v>
      </c>
      <c r="H6" s="4">
        <v>1025</v>
      </c>
      <c r="I6" s="5">
        <v>3.39533938238335E-2</v>
      </c>
      <c r="J6" s="3" t="s">
        <v>574</v>
      </c>
    </row>
    <row r="7" spans="1:10" x14ac:dyDescent="0.35">
      <c r="A7" s="3" t="s">
        <v>101</v>
      </c>
      <c r="B7" s="3" t="s">
        <v>507</v>
      </c>
      <c r="C7" s="3" t="s">
        <v>363</v>
      </c>
      <c r="D7" s="4">
        <v>175</v>
      </c>
      <c r="E7" s="5">
        <v>0.17023346303501899</v>
      </c>
      <c r="F7" s="6">
        <v>172.99622425555299</v>
      </c>
      <c r="G7" s="5">
        <v>0.179037696911024</v>
      </c>
      <c r="H7" s="4">
        <v>1028</v>
      </c>
      <c r="I7" s="5">
        <v>3.06872861207701E-2</v>
      </c>
      <c r="J7" s="3" t="s">
        <v>575</v>
      </c>
    </row>
    <row r="8" spans="1:10" x14ac:dyDescent="0.35">
      <c r="A8" s="3" t="s">
        <v>101</v>
      </c>
      <c r="B8" s="3" t="s">
        <v>507</v>
      </c>
      <c r="C8" s="3" t="s">
        <v>305</v>
      </c>
      <c r="D8" s="4">
        <v>853</v>
      </c>
      <c r="E8" s="5">
        <v>0.82976653696498104</v>
      </c>
      <c r="F8" s="6">
        <v>793.25963828230499</v>
      </c>
      <c r="G8" s="5">
        <v>0.820962303088976</v>
      </c>
      <c r="H8" s="4">
        <v>1028</v>
      </c>
      <c r="I8" s="5">
        <v>3.06872861207701E-2</v>
      </c>
      <c r="J8" s="3" t="s">
        <v>576</v>
      </c>
    </row>
    <row r="9" spans="1:10" x14ac:dyDescent="0.35">
      <c r="A9" s="3" t="s">
        <v>101</v>
      </c>
      <c r="B9" s="3" t="s">
        <v>513</v>
      </c>
      <c r="C9" s="3" t="s">
        <v>363</v>
      </c>
      <c r="D9" s="4">
        <v>124</v>
      </c>
      <c r="E9" s="5">
        <v>0.31077694235588998</v>
      </c>
      <c r="F9" s="6">
        <v>120.368648995703</v>
      </c>
      <c r="G9" s="5">
        <v>0.31007602643226501</v>
      </c>
      <c r="H9" s="4">
        <v>399</v>
      </c>
      <c r="I9" s="5">
        <v>6.0655817533961702E-2</v>
      </c>
      <c r="J9" s="3" t="s">
        <v>577</v>
      </c>
    </row>
    <row r="10" spans="1:10" x14ac:dyDescent="0.35">
      <c r="A10" s="3" t="s">
        <v>101</v>
      </c>
      <c r="B10" s="3" t="s">
        <v>513</v>
      </c>
      <c r="C10" s="3" t="s">
        <v>305</v>
      </c>
      <c r="D10" s="4">
        <v>275</v>
      </c>
      <c r="E10" s="5">
        <v>0.68922305764410996</v>
      </c>
      <c r="F10" s="6">
        <v>267.82211305921999</v>
      </c>
      <c r="G10" s="5">
        <v>0.68992397356773505</v>
      </c>
      <c r="H10" s="4">
        <v>399</v>
      </c>
      <c r="I10" s="5">
        <v>6.0655817533961702E-2</v>
      </c>
      <c r="J10" s="3" t="s">
        <v>578</v>
      </c>
    </row>
    <row r="11" spans="1:10" x14ac:dyDescent="0.35">
      <c r="A11" s="3" t="s">
        <v>101</v>
      </c>
      <c r="B11" s="3" t="s">
        <v>519</v>
      </c>
      <c r="C11" s="3" t="s">
        <v>363</v>
      </c>
      <c r="D11" s="4">
        <v>179</v>
      </c>
      <c r="E11" s="5">
        <v>0.20480549199084699</v>
      </c>
      <c r="F11" s="6">
        <v>185.63832598902201</v>
      </c>
      <c r="G11" s="5">
        <v>0.22792798509138701</v>
      </c>
      <c r="H11" s="4">
        <v>874</v>
      </c>
      <c r="I11" s="5">
        <v>3.5736036537478297E-2</v>
      </c>
      <c r="J11" s="3" t="s">
        <v>579</v>
      </c>
    </row>
    <row r="12" spans="1:10" x14ac:dyDescent="0.35">
      <c r="A12" s="3" t="s">
        <v>101</v>
      </c>
      <c r="B12" s="3" t="s">
        <v>519</v>
      </c>
      <c r="C12" s="3" t="s">
        <v>305</v>
      </c>
      <c r="D12" s="4">
        <v>695</v>
      </c>
      <c r="E12" s="5">
        <v>0.79519450800915303</v>
      </c>
      <c r="F12" s="6">
        <v>628.82210946207294</v>
      </c>
      <c r="G12" s="5">
        <v>0.77207201490861299</v>
      </c>
      <c r="H12" s="4">
        <v>874</v>
      </c>
      <c r="I12" s="5">
        <v>3.5736036537478297E-2</v>
      </c>
      <c r="J12" s="3" t="s">
        <v>580</v>
      </c>
    </row>
    <row r="13" spans="1:10" x14ac:dyDescent="0.35">
      <c r="A13" s="3" t="s">
        <v>101</v>
      </c>
      <c r="B13" s="3" t="s">
        <v>525</v>
      </c>
      <c r="C13" s="3" t="s">
        <v>363</v>
      </c>
      <c r="D13" s="4">
        <v>258</v>
      </c>
      <c r="E13" s="5">
        <v>0.25343811394891902</v>
      </c>
      <c r="F13" s="6">
        <v>263.29567846918002</v>
      </c>
      <c r="G13" s="5">
        <v>0.274604472584285</v>
      </c>
      <c r="H13" s="4">
        <v>1018</v>
      </c>
      <c r="I13" s="5">
        <v>3.5690250551489298E-2</v>
      </c>
      <c r="J13" s="3" t="s">
        <v>581</v>
      </c>
    </row>
    <row r="14" spans="1:10" x14ac:dyDescent="0.35">
      <c r="A14" s="3" t="s">
        <v>101</v>
      </c>
      <c r="B14" s="3" t="s">
        <v>525</v>
      </c>
      <c r="C14" s="3" t="s">
        <v>305</v>
      </c>
      <c r="D14" s="4">
        <v>760</v>
      </c>
      <c r="E14" s="5">
        <v>0.74656188605108098</v>
      </c>
      <c r="F14" s="6">
        <v>695.522202358914</v>
      </c>
      <c r="G14" s="5">
        <v>0.725395527415715</v>
      </c>
      <c r="H14" s="4">
        <v>1018</v>
      </c>
      <c r="I14" s="5">
        <v>3.5690250551489298E-2</v>
      </c>
      <c r="J14" s="3" t="s">
        <v>582</v>
      </c>
    </row>
    <row r="15" spans="1:10" x14ac:dyDescent="0.35">
      <c r="A15" s="3" t="s">
        <v>101</v>
      </c>
      <c r="B15" s="3" t="s">
        <v>531</v>
      </c>
      <c r="C15" s="3" t="s">
        <v>363</v>
      </c>
      <c r="D15" s="4">
        <v>181</v>
      </c>
      <c r="E15" s="5">
        <v>0.176585365853659</v>
      </c>
      <c r="F15" s="6">
        <v>171.09896681248</v>
      </c>
      <c r="G15" s="5">
        <v>0.1781520252131</v>
      </c>
      <c r="H15" s="4">
        <v>1025</v>
      </c>
      <c r="I15" s="5">
        <v>3.1180230926173599E-2</v>
      </c>
      <c r="J15" s="3" t="s">
        <v>583</v>
      </c>
    </row>
    <row r="16" spans="1:10" x14ac:dyDescent="0.35">
      <c r="A16" s="3" t="s">
        <v>101</v>
      </c>
      <c r="B16" s="3" t="s">
        <v>531</v>
      </c>
      <c r="C16" s="3" t="s">
        <v>305</v>
      </c>
      <c r="D16" s="4">
        <v>844</v>
      </c>
      <c r="E16" s="5">
        <v>0.82341463414634097</v>
      </c>
      <c r="F16" s="6">
        <v>789.31092248187997</v>
      </c>
      <c r="G16" s="5">
        <v>0.82184797478689997</v>
      </c>
      <c r="H16" s="4">
        <v>1025</v>
      </c>
      <c r="I16" s="5">
        <v>3.1180230926173599E-2</v>
      </c>
      <c r="J16" s="3" t="s">
        <v>584</v>
      </c>
    </row>
    <row r="17" spans="1:10" x14ac:dyDescent="0.35">
      <c r="A17" s="3" t="s">
        <v>101</v>
      </c>
      <c r="B17" s="3" t="s">
        <v>537</v>
      </c>
      <c r="C17" s="3" t="s">
        <v>363</v>
      </c>
      <c r="D17" s="4">
        <v>198</v>
      </c>
      <c r="E17" s="5">
        <v>0.220244716351502</v>
      </c>
      <c r="F17" s="6">
        <v>179.385629996006</v>
      </c>
      <c r="G17" s="5">
        <v>0.214204147111756</v>
      </c>
      <c r="H17" s="4">
        <v>899</v>
      </c>
      <c r="I17" s="5">
        <v>3.6183175710339098E-2</v>
      </c>
      <c r="J17" s="3" t="s">
        <v>585</v>
      </c>
    </row>
    <row r="18" spans="1:10" x14ac:dyDescent="0.35">
      <c r="A18" s="3" t="s">
        <v>101</v>
      </c>
      <c r="B18" s="3" t="s">
        <v>537</v>
      </c>
      <c r="C18" s="3" t="s">
        <v>305</v>
      </c>
      <c r="D18" s="4">
        <v>701</v>
      </c>
      <c r="E18" s="5">
        <v>0.779755283648498</v>
      </c>
      <c r="F18" s="6">
        <v>658.06608331006703</v>
      </c>
      <c r="G18" s="5">
        <v>0.78579585288824405</v>
      </c>
      <c r="H18" s="4">
        <v>899</v>
      </c>
      <c r="I18" s="5">
        <v>3.6183175710339098E-2</v>
      </c>
      <c r="J18" s="3" t="s">
        <v>586</v>
      </c>
    </row>
    <row r="19" spans="1:10" x14ac:dyDescent="0.35">
      <c r="A19" s="3" t="s">
        <v>101</v>
      </c>
      <c r="B19" s="3" t="s">
        <v>543</v>
      </c>
      <c r="C19" s="3" t="s">
        <v>363</v>
      </c>
      <c r="D19" s="4">
        <v>256</v>
      </c>
      <c r="E19" s="5">
        <v>0.25024437927663701</v>
      </c>
      <c r="F19" s="6">
        <v>241.035601318815</v>
      </c>
      <c r="G19" s="5">
        <v>0.25066323544132502</v>
      </c>
      <c r="H19" s="4">
        <v>1023</v>
      </c>
      <c r="I19" s="5">
        <v>3.5453476584476701E-2</v>
      </c>
      <c r="J19" s="3" t="s">
        <v>587</v>
      </c>
    </row>
    <row r="20" spans="1:10" x14ac:dyDescent="0.35">
      <c r="A20" s="3" t="s">
        <v>101</v>
      </c>
      <c r="B20" s="3" t="s">
        <v>543</v>
      </c>
      <c r="C20" s="3" t="s">
        <v>305</v>
      </c>
      <c r="D20" s="4">
        <v>767</v>
      </c>
      <c r="E20" s="5">
        <v>0.74975562072336299</v>
      </c>
      <c r="F20" s="6">
        <v>720.55575807794798</v>
      </c>
      <c r="G20" s="5">
        <v>0.74933676455867404</v>
      </c>
      <c r="H20" s="4">
        <v>1023</v>
      </c>
      <c r="I20" s="5">
        <v>3.5453476584476701E-2</v>
      </c>
      <c r="J20" s="3" t="s">
        <v>588</v>
      </c>
    </row>
    <row r="21" spans="1:10" x14ac:dyDescent="0.35">
      <c r="A21" s="3" t="s">
        <v>101</v>
      </c>
      <c r="B21" s="3" t="s">
        <v>548</v>
      </c>
      <c r="C21" s="3" t="s">
        <v>363</v>
      </c>
      <c r="D21" s="4">
        <v>190</v>
      </c>
      <c r="E21" s="5">
        <v>0.18518518518518501</v>
      </c>
      <c r="F21" s="6">
        <v>185.69873021021101</v>
      </c>
      <c r="G21" s="5">
        <v>0.19324781753838099</v>
      </c>
      <c r="H21" s="4">
        <v>1026</v>
      </c>
      <c r="I21" s="5">
        <v>3.1747791005364998E-2</v>
      </c>
      <c r="J21" s="3" t="s">
        <v>589</v>
      </c>
    </row>
    <row r="22" spans="1:10" x14ac:dyDescent="0.35">
      <c r="A22" s="3" t="s">
        <v>101</v>
      </c>
      <c r="B22" s="3" t="s">
        <v>548</v>
      </c>
      <c r="C22" s="3" t="s">
        <v>305</v>
      </c>
      <c r="D22" s="4">
        <v>836</v>
      </c>
      <c r="E22" s="5">
        <v>0.81481481481481499</v>
      </c>
      <c r="F22" s="6">
        <v>775.23698733459105</v>
      </c>
      <c r="G22" s="5">
        <v>0.80675218246161895</v>
      </c>
      <c r="H22" s="4">
        <v>1026</v>
      </c>
      <c r="I22" s="5">
        <v>3.1747791005364998E-2</v>
      </c>
      <c r="J22" s="3" t="s">
        <v>590</v>
      </c>
    </row>
    <row r="23" spans="1:10" x14ac:dyDescent="0.35">
      <c r="A23" s="3" t="s">
        <v>101</v>
      </c>
      <c r="B23" s="3" t="s">
        <v>553</v>
      </c>
      <c r="C23" s="3" t="s">
        <v>363</v>
      </c>
      <c r="D23" s="4">
        <v>232</v>
      </c>
      <c r="E23" s="5">
        <v>0.227228207639569</v>
      </c>
      <c r="F23" s="6">
        <v>199.79240167697901</v>
      </c>
      <c r="G23" s="5">
        <v>0.20859632392701499</v>
      </c>
      <c r="H23" s="4">
        <v>1021</v>
      </c>
      <c r="I23" s="5">
        <v>3.4331951915001803E-2</v>
      </c>
      <c r="J23" s="3" t="s">
        <v>591</v>
      </c>
    </row>
    <row r="24" spans="1:10" x14ac:dyDescent="0.35">
      <c r="A24" s="3" t="s">
        <v>101</v>
      </c>
      <c r="B24" s="3" t="s">
        <v>553</v>
      </c>
      <c r="C24" s="3" t="s">
        <v>305</v>
      </c>
      <c r="D24" s="4">
        <v>789</v>
      </c>
      <c r="E24" s="5">
        <v>0.77277179236043103</v>
      </c>
      <c r="F24" s="6">
        <v>758.00204990157897</v>
      </c>
      <c r="G24" s="5">
        <v>0.79140367607298501</v>
      </c>
      <c r="H24" s="4">
        <v>1021</v>
      </c>
      <c r="I24" s="5">
        <v>3.4331951915001803E-2</v>
      </c>
      <c r="J24" s="3" t="s">
        <v>592</v>
      </c>
    </row>
    <row r="25" spans="1:10" x14ac:dyDescent="0.35">
      <c r="A25" s="3" t="s">
        <v>101</v>
      </c>
      <c r="B25" s="3" t="s">
        <v>559</v>
      </c>
      <c r="C25" s="3" t="s">
        <v>363</v>
      </c>
      <c r="D25" s="4">
        <v>290</v>
      </c>
      <c r="E25" s="5">
        <v>0.346062052505967</v>
      </c>
      <c r="F25" s="6">
        <v>269.93343926691398</v>
      </c>
      <c r="G25" s="5">
        <v>0.336882855797346</v>
      </c>
      <c r="H25" s="4">
        <v>838</v>
      </c>
      <c r="I25" s="5">
        <v>4.3020738860180999E-2</v>
      </c>
      <c r="J25" s="3" t="s">
        <v>593</v>
      </c>
    </row>
    <row r="26" spans="1:10" x14ac:dyDescent="0.35">
      <c r="A26" s="3" t="s">
        <v>101</v>
      </c>
      <c r="B26" s="3" t="s">
        <v>559</v>
      </c>
      <c r="C26" s="3" t="s">
        <v>305</v>
      </c>
      <c r="D26" s="4">
        <v>548</v>
      </c>
      <c r="E26" s="5">
        <v>0.653937947494033</v>
      </c>
      <c r="F26" s="6">
        <v>531.33452264235495</v>
      </c>
      <c r="G26" s="5">
        <v>0.663117144202654</v>
      </c>
      <c r="H26" s="4">
        <v>838</v>
      </c>
      <c r="I26" s="5">
        <v>4.3020738860180999E-2</v>
      </c>
      <c r="J26" s="3" t="s">
        <v>594</v>
      </c>
    </row>
    <row r="27" spans="1:10" x14ac:dyDescent="0.35">
      <c r="A27" s="3" t="s">
        <v>101</v>
      </c>
      <c r="B27" s="3" t="s">
        <v>565</v>
      </c>
      <c r="C27" s="3" t="s">
        <v>363</v>
      </c>
      <c r="D27" s="4">
        <v>165</v>
      </c>
      <c r="E27" s="5">
        <v>0.160505836575875</v>
      </c>
      <c r="F27" s="6">
        <v>163.5171128808</v>
      </c>
      <c r="G27" s="5">
        <v>0.16922755061099901</v>
      </c>
      <c r="H27" s="4">
        <v>1028</v>
      </c>
      <c r="I27" s="5">
        <v>2.99717645776039E-2</v>
      </c>
      <c r="J27" s="3" t="s">
        <v>595</v>
      </c>
    </row>
    <row r="28" spans="1:10" x14ac:dyDescent="0.35">
      <c r="A28" s="3" t="s">
        <v>101</v>
      </c>
      <c r="B28" s="3" t="s">
        <v>565</v>
      </c>
      <c r="C28" s="3" t="s">
        <v>305</v>
      </c>
      <c r="D28" s="4">
        <v>863</v>
      </c>
      <c r="E28" s="5">
        <v>0.83949416342412497</v>
      </c>
      <c r="F28" s="6">
        <v>802.73874965705795</v>
      </c>
      <c r="G28" s="5">
        <v>0.83077244938900097</v>
      </c>
      <c r="H28" s="4">
        <v>1028</v>
      </c>
      <c r="I28" s="5">
        <v>2.99717645776039E-2</v>
      </c>
      <c r="J28" s="3" t="s">
        <v>596</v>
      </c>
    </row>
    <row r="29" spans="1:10" x14ac:dyDescent="0.35">
      <c r="A29" s="3" t="s">
        <v>103</v>
      </c>
      <c r="B29" s="3" t="s">
        <v>495</v>
      </c>
      <c r="C29" s="3" t="s">
        <v>363</v>
      </c>
      <c r="D29" s="4">
        <v>309</v>
      </c>
      <c r="E29" s="5">
        <v>0.109886201991465</v>
      </c>
      <c r="F29" s="6">
        <v>314.08696392831303</v>
      </c>
      <c r="G29" s="5">
        <v>0.109429735252931</v>
      </c>
      <c r="H29" s="4">
        <v>2812</v>
      </c>
      <c r="I29" s="5">
        <v>1.54397869978665E-2</v>
      </c>
      <c r="J29" s="3" t="s">
        <v>597</v>
      </c>
    </row>
    <row r="30" spans="1:10" x14ac:dyDescent="0.35">
      <c r="A30" s="3" t="s">
        <v>103</v>
      </c>
      <c r="B30" s="3" t="s">
        <v>495</v>
      </c>
      <c r="C30" s="3" t="s">
        <v>305</v>
      </c>
      <c r="D30" s="4">
        <v>2503</v>
      </c>
      <c r="E30" s="5">
        <v>0.89011379800853496</v>
      </c>
      <c r="F30" s="6">
        <v>2556.1289166305301</v>
      </c>
      <c r="G30" s="5">
        <v>0.89057026474706902</v>
      </c>
      <c r="H30" s="4">
        <v>2812</v>
      </c>
      <c r="I30" s="5">
        <v>1.54397869978665E-2</v>
      </c>
      <c r="J30" s="3" t="s">
        <v>598</v>
      </c>
    </row>
    <row r="31" spans="1:10" x14ac:dyDescent="0.35">
      <c r="A31" s="3" t="s">
        <v>103</v>
      </c>
      <c r="B31" s="3" t="s">
        <v>501</v>
      </c>
      <c r="C31" s="3" t="s">
        <v>363</v>
      </c>
      <c r="D31" s="4">
        <v>564</v>
      </c>
      <c r="E31" s="5">
        <v>0.19328307059629901</v>
      </c>
      <c r="F31" s="6">
        <v>604.94734386424602</v>
      </c>
      <c r="G31" s="5">
        <v>0.20285887517495599</v>
      </c>
      <c r="H31" s="4">
        <v>2918</v>
      </c>
      <c r="I31" s="5">
        <v>1.9136806456339899E-2</v>
      </c>
      <c r="J31" s="3" t="s">
        <v>599</v>
      </c>
    </row>
    <row r="32" spans="1:10" x14ac:dyDescent="0.35">
      <c r="A32" s="3" t="s">
        <v>103</v>
      </c>
      <c r="B32" s="3" t="s">
        <v>501</v>
      </c>
      <c r="C32" s="3" t="s">
        <v>305</v>
      </c>
      <c r="D32" s="4">
        <v>2354</v>
      </c>
      <c r="E32" s="5">
        <v>0.80671692940370099</v>
      </c>
      <c r="F32" s="6">
        <v>2377.16198382728</v>
      </c>
      <c r="G32" s="5">
        <v>0.79714112482504396</v>
      </c>
      <c r="H32" s="4">
        <v>2918</v>
      </c>
      <c r="I32" s="5">
        <v>1.9136806456339899E-2</v>
      </c>
      <c r="J32" s="3" t="s">
        <v>600</v>
      </c>
    </row>
    <row r="33" spans="1:10" x14ac:dyDescent="0.35">
      <c r="A33" s="3" t="s">
        <v>103</v>
      </c>
      <c r="B33" s="3" t="s">
        <v>507</v>
      </c>
      <c r="C33" s="3" t="s">
        <v>363</v>
      </c>
      <c r="D33" s="4">
        <v>391</v>
      </c>
      <c r="E33" s="5">
        <v>0.133858267716535</v>
      </c>
      <c r="F33" s="6">
        <v>441.29975709545897</v>
      </c>
      <c r="G33" s="5">
        <v>0.14760836377978001</v>
      </c>
      <c r="H33" s="4">
        <v>2921</v>
      </c>
      <c r="I33" s="5">
        <v>1.6493237716368101E-2</v>
      </c>
      <c r="J33" s="3" t="s">
        <v>601</v>
      </c>
    </row>
    <row r="34" spans="1:10" x14ac:dyDescent="0.35">
      <c r="A34" s="3" t="s">
        <v>103</v>
      </c>
      <c r="B34" s="3" t="s">
        <v>507</v>
      </c>
      <c r="C34" s="3" t="s">
        <v>305</v>
      </c>
      <c r="D34" s="4">
        <v>2530</v>
      </c>
      <c r="E34" s="5">
        <v>0.86614173228346503</v>
      </c>
      <c r="F34" s="6">
        <v>2548.3665856183102</v>
      </c>
      <c r="G34" s="5">
        <v>0.85239163622021996</v>
      </c>
      <c r="H34" s="4">
        <v>2921</v>
      </c>
      <c r="I34" s="5">
        <v>1.6493237716368101E-2</v>
      </c>
      <c r="J34" s="3" t="s">
        <v>602</v>
      </c>
    </row>
    <row r="35" spans="1:10" x14ac:dyDescent="0.35">
      <c r="A35" s="3" t="s">
        <v>103</v>
      </c>
      <c r="B35" s="3" t="s">
        <v>513</v>
      </c>
      <c r="C35" s="3" t="s">
        <v>363</v>
      </c>
      <c r="D35" s="4">
        <v>309</v>
      </c>
      <c r="E35" s="5">
        <v>0.23769230769230801</v>
      </c>
      <c r="F35" s="6">
        <v>351.45013605154202</v>
      </c>
      <c r="G35" s="5">
        <v>0.241573893558097</v>
      </c>
      <c r="H35" s="4">
        <v>1300</v>
      </c>
      <c r="I35" s="5">
        <v>3.09069146730661E-2</v>
      </c>
      <c r="J35" s="3" t="s">
        <v>603</v>
      </c>
    </row>
    <row r="36" spans="1:10" x14ac:dyDescent="0.35">
      <c r="A36" s="3" t="s">
        <v>103</v>
      </c>
      <c r="B36" s="3" t="s">
        <v>513</v>
      </c>
      <c r="C36" s="3" t="s">
        <v>305</v>
      </c>
      <c r="D36" s="4">
        <v>991</v>
      </c>
      <c r="E36" s="5">
        <v>0.76230769230769202</v>
      </c>
      <c r="F36" s="6">
        <v>1103.3847837119199</v>
      </c>
      <c r="G36" s="5">
        <v>0.758426106441902</v>
      </c>
      <c r="H36" s="4">
        <v>1300</v>
      </c>
      <c r="I36" s="5">
        <v>3.09069146730661E-2</v>
      </c>
      <c r="J36" s="3" t="s">
        <v>604</v>
      </c>
    </row>
    <row r="37" spans="1:10" x14ac:dyDescent="0.35">
      <c r="A37" s="3" t="s">
        <v>103</v>
      </c>
      <c r="B37" s="3" t="s">
        <v>519</v>
      </c>
      <c r="C37" s="3" t="s">
        <v>363</v>
      </c>
      <c r="D37" s="4">
        <v>402</v>
      </c>
      <c r="E37" s="5">
        <v>0.15826771653543301</v>
      </c>
      <c r="F37" s="6">
        <v>439.75958145657398</v>
      </c>
      <c r="G37" s="5">
        <v>0.166261603804428</v>
      </c>
      <c r="H37" s="4">
        <v>2540</v>
      </c>
      <c r="I37" s="5">
        <v>1.8959239672108E-2</v>
      </c>
      <c r="J37" s="3" t="s">
        <v>605</v>
      </c>
    </row>
    <row r="38" spans="1:10" x14ac:dyDescent="0.35">
      <c r="A38" s="3" t="s">
        <v>103</v>
      </c>
      <c r="B38" s="3" t="s">
        <v>519</v>
      </c>
      <c r="C38" s="3" t="s">
        <v>305</v>
      </c>
      <c r="D38" s="4">
        <v>2138</v>
      </c>
      <c r="E38" s="5">
        <v>0.84173228346456697</v>
      </c>
      <c r="F38" s="6">
        <v>2205.2262203997602</v>
      </c>
      <c r="G38" s="5">
        <v>0.833738396195572</v>
      </c>
      <c r="H38" s="4">
        <v>2540</v>
      </c>
      <c r="I38" s="5">
        <v>1.8959239672108E-2</v>
      </c>
      <c r="J38" s="3" t="s">
        <v>606</v>
      </c>
    </row>
    <row r="39" spans="1:10" x14ac:dyDescent="0.35">
      <c r="A39" s="3" t="s">
        <v>103</v>
      </c>
      <c r="B39" s="3" t="s">
        <v>525</v>
      </c>
      <c r="C39" s="3" t="s">
        <v>363</v>
      </c>
      <c r="D39" s="4">
        <v>542</v>
      </c>
      <c r="E39" s="5">
        <v>0.18631832244757601</v>
      </c>
      <c r="F39" s="6">
        <v>610.48391788322999</v>
      </c>
      <c r="G39" s="5">
        <v>0.205016000029828</v>
      </c>
      <c r="H39" s="4">
        <v>2909</v>
      </c>
      <c r="I39" s="5">
        <v>1.8898955613458002E-2</v>
      </c>
      <c r="J39" s="3" t="s">
        <v>607</v>
      </c>
    </row>
    <row r="40" spans="1:10" x14ac:dyDescent="0.35">
      <c r="A40" s="3" t="s">
        <v>103</v>
      </c>
      <c r="B40" s="3" t="s">
        <v>525</v>
      </c>
      <c r="C40" s="3" t="s">
        <v>305</v>
      </c>
      <c r="D40" s="4">
        <v>2367</v>
      </c>
      <c r="E40" s="5">
        <v>0.81368167755242304</v>
      </c>
      <c r="F40" s="6">
        <v>2367.2540040077902</v>
      </c>
      <c r="G40" s="5">
        <v>0.794983999970172</v>
      </c>
      <c r="H40" s="4">
        <v>2909</v>
      </c>
      <c r="I40" s="5">
        <v>1.8898955613458002E-2</v>
      </c>
      <c r="J40" s="3" t="s">
        <v>608</v>
      </c>
    </row>
    <row r="41" spans="1:10" x14ac:dyDescent="0.35">
      <c r="A41" s="3" t="s">
        <v>103</v>
      </c>
      <c r="B41" s="3" t="s">
        <v>531</v>
      </c>
      <c r="C41" s="3" t="s">
        <v>363</v>
      </c>
      <c r="D41" s="4">
        <v>349</v>
      </c>
      <c r="E41" s="5">
        <v>0.119643469317792</v>
      </c>
      <c r="F41" s="6">
        <v>380.317468179081</v>
      </c>
      <c r="G41" s="5">
        <v>0.12749344978577301</v>
      </c>
      <c r="H41" s="4">
        <v>2917</v>
      </c>
      <c r="I41" s="5">
        <v>1.5731139929782902E-2</v>
      </c>
      <c r="J41" s="3" t="s">
        <v>609</v>
      </c>
    </row>
    <row r="42" spans="1:10" x14ac:dyDescent="0.35">
      <c r="A42" s="3" t="s">
        <v>103</v>
      </c>
      <c r="B42" s="3" t="s">
        <v>531</v>
      </c>
      <c r="C42" s="3" t="s">
        <v>305</v>
      </c>
      <c r="D42" s="4">
        <v>2568</v>
      </c>
      <c r="E42" s="5">
        <v>0.88035653068220798</v>
      </c>
      <c r="F42" s="6">
        <v>2602.7178863283598</v>
      </c>
      <c r="G42" s="5">
        <v>0.87250655021422696</v>
      </c>
      <c r="H42" s="4">
        <v>2917</v>
      </c>
      <c r="I42" s="5">
        <v>1.5731139929782902E-2</v>
      </c>
      <c r="J42" s="3" t="s">
        <v>610</v>
      </c>
    </row>
    <row r="43" spans="1:10" x14ac:dyDescent="0.35">
      <c r="A43" s="3" t="s">
        <v>103</v>
      </c>
      <c r="B43" s="3" t="s">
        <v>537</v>
      </c>
      <c r="C43" s="3" t="s">
        <v>363</v>
      </c>
      <c r="D43" s="4">
        <v>387</v>
      </c>
      <c r="E43" s="5">
        <v>0.14827586206896601</v>
      </c>
      <c r="F43" s="6">
        <v>403.68822923195398</v>
      </c>
      <c r="G43" s="5">
        <v>0.14864988192783901</v>
      </c>
      <c r="H43" s="4">
        <v>2610</v>
      </c>
      <c r="I43" s="5">
        <v>1.8210382478479101E-2</v>
      </c>
      <c r="J43" s="3" t="s">
        <v>611</v>
      </c>
    </row>
    <row r="44" spans="1:10" x14ac:dyDescent="0.35">
      <c r="A44" s="3" t="s">
        <v>103</v>
      </c>
      <c r="B44" s="3" t="s">
        <v>537</v>
      </c>
      <c r="C44" s="3" t="s">
        <v>305</v>
      </c>
      <c r="D44" s="4">
        <v>2223</v>
      </c>
      <c r="E44" s="5">
        <v>0.85172413793103496</v>
      </c>
      <c r="F44" s="6">
        <v>2312.0100545239702</v>
      </c>
      <c r="G44" s="5">
        <v>0.85135011807216099</v>
      </c>
      <c r="H44" s="4">
        <v>2610</v>
      </c>
      <c r="I44" s="5">
        <v>1.8210382478479101E-2</v>
      </c>
      <c r="J44" s="3" t="s">
        <v>612</v>
      </c>
    </row>
    <row r="45" spans="1:10" x14ac:dyDescent="0.35">
      <c r="A45" s="3" t="s">
        <v>103</v>
      </c>
      <c r="B45" s="3" t="s">
        <v>543</v>
      </c>
      <c r="C45" s="3" t="s">
        <v>363</v>
      </c>
      <c r="D45" s="4">
        <v>568</v>
      </c>
      <c r="E45" s="5">
        <v>0.1944539541253</v>
      </c>
      <c r="F45" s="6">
        <v>577.626411243137</v>
      </c>
      <c r="G45" s="5">
        <v>0.193088160737098</v>
      </c>
      <c r="H45" s="4">
        <v>2921</v>
      </c>
      <c r="I45" s="5">
        <v>1.91708959757966E-2</v>
      </c>
      <c r="J45" s="3" t="s">
        <v>613</v>
      </c>
    </row>
    <row r="46" spans="1:10" x14ac:dyDescent="0.35">
      <c r="A46" s="3" t="s">
        <v>103</v>
      </c>
      <c r="B46" s="3" t="s">
        <v>543</v>
      </c>
      <c r="C46" s="3" t="s">
        <v>305</v>
      </c>
      <c r="D46" s="4">
        <v>2353</v>
      </c>
      <c r="E46" s="5">
        <v>0.80554604587470002</v>
      </c>
      <c r="F46" s="6">
        <v>2413.8900496216602</v>
      </c>
      <c r="G46" s="5">
        <v>0.806911839262902</v>
      </c>
      <c r="H46" s="4">
        <v>2921</v>
      </c>
      <c r="I46" s="5">
        <v>1.91708959757966E-2</v>
      </c>
      <c r="J46" s="3" t="s">
        <v>614</v>
      </c>
    </row>
    <row r="47" spans="1:10" x14ac:dyDescent="0.35">
      <c r="A47" s="3" t="s">
        <v>103</v>
      </c>
      <c r="B47" s="3" t="s">
        <v>548</v>
      </c>
      <c r="C47" s="3" t="s">
        <v>363</v>
      </c>
      <c r="D47" s="4">
        <v>292</v>
      </c>
      <c r="E47" s="5">
        <v>9.9897365720150497E-2</v>
      </c>
      <c r="F47" s="6">
        <v>308.62384886239698</v>
      </c>
      <c r="G47" s="5">
        <v>0.10336655450838</v>
      </c>
      <c r="H47" s="4">
        <v>2923</v>
      </c>
      <c r="I47" s="5">
        <v>1.45198871633165E-2</v>
      </c>
      <c r="J47" s="3" t="s">
        <v>615</v>
      </c>
    </row>
    <row r="48" spans="1:10" x14ac:dyDescent="0.35">
      <c r="A48" s="3" t="s">
        <v>103</v>
      </c>
      <c r="B48" s="3" t="s">
        <v>548</v>
      </c>
      <c r="C48" s="3" t="s">
        <v>305</v>
      </c>
      <c r="D48" s="4">
        <v>2631</v>
      </c>
      <c r="E48" s="5">
        <v>0.90010263427984905</v>
      </c>
      <c r="F48" s="6">
        <v>2677.09866390044</v>
      </c>
      <c r="G48" s="5">
        <v>0.89663344549162005</v>
      </c>
      <c r="H48" s="4">
        <v>2923</v>
      </c>
      <c r="I48" s="5">
        <v>1.45198871633165E-2</v>
      </c>
      <c r="J48" s="3" t="s">
        <v>616</v>
      </c>
    </row>
    <row r="49" spans="1:10" x14ac:dyDescent="0.35">
      <c r="A49" s="3" t="s">
        <v>103</v>
      </c>
      <c r="B49" s="3" t="s">
        <v>553</v>
      </c>
      <c r="C49" s="3" t="s">
        <v>363</v>
      </c>
      <c r="D49" s="4">
        <v>452</v>
      </c>
      <c r="E49" s="5">
        <v>0.15521978021978</v>
      </c>
      <c r="F49" s="6">
        <v>486.19344796884201</v>
      </c>
      <c r="G49" s="5">
        <v>0.16319373802776399</v>
      </c>
      <c r="H49" s="4">
        <v>2912</v>
      </c>
      <c r="I49" s="5">
        <v>1.7567272161153301E-2</v>
      </c>
      <c r="J49" s="3" t="s">
        <v>617</v>
      </c>
    </row>
    <row r="50" spans="1:10" x14ac:dyDescent="0.35">
      <c r="A50" s="3" t="s">
        <v>103</v>
      </c>
      <c r="B50" s="3" t="s">
        <v>553</v>
      </c>
      <c r="C50" s="3" t="s">
        <v>305</v>
      </c>
      <c r="D50" s="4">
        <v>2460</v>
      </c>
      <c r="E50" s="5">
        <v>0.84478021978022</v>
      </c>
      <c r="F50" s="6">
        <v>2493.0473847040798</v>
      </c>
      <c r="G50" s="5">
        <v>0.83680626197223595</v>
      </c>
      <c r="H50" s="4">
        <v>2912</v>
      </c>
      <c r="I50" s="5">
        <v>1.7567272161153301E-2</v>
      </c>
      <c r="J50" s="3" t="s">
        <v>618</v>
      </c>
    </row>
    <row r="51" spans="1:10" x14ac:dyDescent="0.35">
      <c r="A51" s="3" t="s">
        <v>103</v>
      </c>
      <c r="B51" s="3" t="s">
        <v>559</v>
      </c>
      <c r="C51" s="3" t="s">
        <v>363</v>
      </c>
      <c r="D51" s="4">
        <v>606</v>
      </c>
      <c r="E51" s="5">
        <v>0.26086956521739102</v>
      </c>
      <c r="F51" s="6">
        <v>656.01906546432895</v>
      </c>
      <c r="G51" s="5">
        <v>0.27020834971873398</v>
      </c>
      <c r="H51" s="4">
        <v>2323</v>
      </c>
      <c r="I51" s="5">
        <v>2.3850762049510799E-2</v>
      </c>
      <c r="J51" s="3" t="s">
        <v>619</v>
      </c>
    </row>
    <row r="52" spans="1:10" x14ac:dyDescent="0.35">
      <c r="A52" s="3" t="s">
        <v>103</v>
      </c>
      <c r="B52" s="3" t="s">
        <v>559</v>
      </c>
      <c r="C52" s="3" t="s">
        <v>305</v>
      </c>
      <c r="D52" s="4">
        <v>1717</v>
      </c>
      <c r="E52" s="5">
        <v>0.73913043478260898</v>
      </c>
      <c r="F52" s="6">
        <v>1771.8077065328901</v>
      </c>
      <c r="G52" s="5">
        <v>0.72979165028126602</v>
      </c>
      <c r="H52" s="4">
        <v>2323</v>
      </c>
      <c r="I52" s="5">
        <v>2.3850762049510799E-2</v>
      </c>
      <c r="J52" s="3" t="s">
        <v>620</v>
      </c>
    </row>
    <row r="53" spans="1:10" x14ac:dyDescent="0.35">
      <c r="A53" s="3" t="s">
        <v>103</v>
      </c>
      <c r="B53" s="3" t="s">
        <v>565</v>
      </c>
      <c r="C53" s="3" t="s">
        <v>363</v>
      </c>
      <c r="D53" s="4">
        <v>299</v>
      </c>
      <c r="E53" s="5">
        <v>0.10229216558330501</v>
      </c>
      <c r="F53" s="6">
        <v>329.79358465673999</v>
      </c>
      <c r="G53" s="5">
        <v>0.110372293416148</v>
      </c>
      <c r="H53" s="4">
        <v>2923</v>
      </c>
      <c r="I53" s="5">
        <v>1.4673337308161401E-2</v>
      </c>
      <c r="J53" s="3" t="s">
        <v>621</v>
      </c>
    </row>
    <row r="54" spans="1:10" x14ac:dyDescent="0.35">
      <c r="A54" s="3" t="s">
        <v>103</v>
      </c>
      <c r="B54" s="3" t="s">
        <v>565</v>
      </c>
      <c r="C54" s="3" t="s">
        <v>305</v>
      </c>
      <c r="D54" s="4">
        <v>2624</v>
      </c>
      <c r="E54" s="5">
        <v>0.89770783441669499</v>
      </c>
      <c r="F54" s="6">
        <v>2658.2170333095401</v>
      </c>
      <c r="G54" s="5">
        <v>0.88962770658385204</v>
      </c>
      <c r="H54" s="4">
        <v>2923</v>
      </c>
      <c r="I54" s="5">
        <v>1.4673337308161401E-2</v>
      </c>
      <c r="J54" s="3" t="s">
        <v>622</v>
      </c>
    </row>
    <row r="55" spans="1:10" x14ac:dyDescent="0.35">
      <c r="A55" s="3" t="s">
        <v>339</v>
      </c>
      <c r="B55" s="3" t="s">
        <v>495</v>
      </c>
      <c r="C55" s="3" t="s">
        <v>363</v>
      </c>
      <c r="D55" s="4">
        <v>10</v>
      </c>
      <c r="E55" s="5">
        <v>0.20408163265306101</v>
      </c>
      <c r="F55" s="6">
        <v>7.53488782521113</v>
      </c>
      <c r="G55" s="5">
        <v>0.180074663019202</v>
      </c>
      <c r="H55" s="4">
        <v>49</v>
      </c>
      <c r="I55" s="5">
        <v>0.150727604893863</v>
      </c>
      <c r="J55" s="3" t="s">
        <v>623</v>
      </c>
    </row>
    <row r="56" spans="1:10" x14ac:dyDescent="0.35">
      <c r="A56" s="3" t="s">
        <v>339</v>
      </c>
      <c r="B56" s="3" t="s">
        <v>495</v>
      </c>
      <c r="C56" s="3" t="s">
        <v>305</v>
      </c>
      <c r="D56" s="4">
        <v>39</v>
      </c>
      <c r="E56" s="5">
        <v>0.79591836734693899</v>
      </c>
      <c r="F56" s="6">
        <v>34.308243789632797</v>
      </c>
      <c r="G56" s="5">
        <v>0.81992533698079795</v>
      </c>
      <c r="H56" s="4">
        <v>49</v>
      </c>
      <c r="I56" s="5">
        <v>0.150727604893863</v>
      </c>
      <c r="J56" s="3" t="s">
        <v>624</v>
      </c>
    </row>
    <row r="57" spans="1:10" x14ac:dyDescent="0.35">
      <c r="A57" s="3" t="s">
        <v>339</v>
      </c>
      <c r="B57" s="3" t="s">
        <v>501</v>
      </c>
      <c r="C57" s="3" t="s">
        <v>363</v>
      </c>
      <c r="D57" s="4">
        <v>12</v>
      </c>
      <c r="E57" s="5">
        <v>0.24</v>
      </c>
      <c r="F57" s="6">
        <v>10.519579901904899</v>
      </c>
      <c r="G57" s="5">
        <v>0.245046166308477</v>
      </c>
      <c r="H57" s="4">
        <v>50</v>
      </c>
      <c r="I57" s="5">
        <v>0.15811826107601801</v>
      </c>
      <c r="J57" s="3" t="s">
        <v>625</v>
      </c>
    </row>
    <row r="58" spans="1:10" x14ac:dyDescent="0.35">
      <c r="A58" s="3" t="s">
        <v>339</v>
      </c>
      <c r="B58" s="3" t="s">
        <v>501</v>
      </c>
      <c r="C58" s="3" t="s">
        <v>305</v>
      </c>
      <c r="D58" s="4">
        <v>38</v>
      </c>
      <c r="E58" s="5">
        <v>0.76</v>
      </c>
      <c r="F58" s="6">
        <v>32.409391648143</v>
      </c>
      <c r="G58" s="5">
        <v>0.75495383369152302</v>
      </c>
      <c r="H58" s="4">
        <v>50</v>
      </c>
      <c r="I58" s="5">
        <v>0.15811826107601801</v>
      </c>
      <c r="J58" s="3" t="s">
        <v>626</v>
      </c>
    </row>
    <row r="59" spans="1:10" x14ac:dyDescent="0.35">
      <c r="A59" s="3" t="s">
        <v>339</v>
      </c>
      <c r="B59" s="3" t="s">
        <v>507</v>
      </c>
      <c r="C59" s="3" t="s">
        <v>363</v>
      </c>
      <c r="D59" s="4">
        <v>8</v>
      </c>
      <c r="E59" s="5">
        <v>0.16</v>
      </c>
      <c r="F59" s="6">
        <v>8.9007206997479908</v>
      </c>
      <c r="G59" s="5">
        <v>0.207335987291735</v>
      </c>
      <c r="H59" s="4">
        <v>50</v>
      </c>
      <c r="I59" s="5">
        <v>0.135727936619326</v>
      </c>
      <c r="J59" s="3" t="s">
        <v>627</v>
      </c>
    </row>
    <row r="60" spans="1:10" x14ac:dyDescent="0.35">
      <c r="A60" s="3" t="s">
        <v>339</v>
      </c>
      <c r="B60" s="3" t="s">
        <v>507</v>
      </c>
      <c r="C60" s="3" t="s">
        <v>305</v>
      </c>
      <c r="D60" s="4">
        <v>42</v>
      </c>
      <c r="E60" s="5">
        <v>0.84</v>
      </c>
      <c r="F60" s="6">
        <v>34.028250850299898</v>
      </c>
      <c r="G60" s="5">
        <v>0.79266401270826503</v>
      </c>
      <c r="H60" s="4">
        <v>50</v>
      </c>
      <c r="I60" s="5">
        <v>0.135727936619326</v>
      </c>
      <c r="J60" s="3" t="s">
        <v>628</v>
      </c>
    </row>
    <row r="61" spans="1:10" x14ac:dyDescent="0.35">
      <c r="A61" s="3" t="s">
        <v>339</v>
      </c>
      <c r="B61" s="3" t="s">
        <v>513</v>
      </c>
      <c r="C61" s="3" t="s">
        <v>363</v>
      </c>
      <c r="D61" s="4">
        <v>11</v>
      </c>
      <c r="E61" s="5">
        <v>0.47826086956521702</v>
      </c>
      <c r="F61" s="6">
        <v>6.7053316208595897</v>
      </c>
      <c r="G61" s="5">
        <v>0.31682690477887199</v>
      </c>
      <c r="H61" s="4">
        <v>23</v>
      </c>
      <c r="I61" s="5">
        <v>0.27267782815674801</v>
      </c>
      <c r="J61" s="3" t="s">
        <v>629</v>
      </c>
    </row>
    <row r="62" spans="1:10" x14ac:dyDescent="0.35">
      <c r="A62" s="3" t="s">
        <v>339</v>
      </c>
      <c r="B62" s="3" t="s">
        <v>513</v>
      </c>
      <c r="C62" s="3" t="s">
        <v>305</v>
      </c>
      <c r="D62" s="4">
        <v>12</v>
      </c>
      <c r="E62" s="5">
        <v>0.52173913043478304</v>
      </c>
      <c r="F62" s="6">
        <v>14.458690498851301</v>
      </c>
      <c r="G62" s="5">
        <v>0.68317309522112801</v>
      </c>
      <c r="H62" s="4">
        <v>23</v>
      </c>
      <c r="I62" s="5">
        <v>0.27267782815674801</v>
      </c>
      <c r="J62" s="3" t="s">
        <v>630</v>
      </c>
    </row>
    <row r="63" spans="1:10" x14ac:dyDescent="0.35">
      <c r="A63" s="3" t="s">
        <v>339</v>
      </c>
      <c r="B63" s="3" t="s">
        <v>519</v>
      </c>
      <c r="C63" s="3" t="s">
        <v>363</v>
      </c>
      <c r="D63" s="4">
        <v>13</v>
      </c>
      <c r="E63" s="5">
        <v>0.28888888888888897</v>
      </c>
      <c r="F63" s="6">
        <v>11.2568551312102</v>
      </c>
      <c r="G63" s="5">
        <v>0.28298586600069903</v>
      </c>
      <c r="H63" s="4">
        <v>45</v>
      </c>
      <c r="I63" s="5">
        <v>0.17688153942580401</v>
      </c>
      <c r="J63" s="3" t="s">
        <v>631</v>
      </c>
    </row>
    <row r="64" spans="1:10" x14ac:dyDescent="0.35">
      <c r="A64" s="3" t="s">
        <v>339</v>
      </c>
      <c r="B64" s="3" t="s">
        <v>519</v>
      </c>
      <c r="C64" s="3" t="s">
        <v>305</v>
      </c>
      <c r="D64" s="4">
        <v>32</v>
      </c>
      <c r="E64" s="5">
        <v>0.71111111111111103</v>
      </c>
      <c r="F64" s="6">
        <v>28.522004817867199</v>
      </c>
      <c r="G64" s="5">
        <v>0.71701413399930103</v>
      </c>
      <c r="H64" s="4">
        <v>45</v>
      </c>
      <c r="I64" s="5">
        <v>0.17688153942580401</v>
      </c>
      <c r="J64" s="3" t="s">
        <v>632</v>
      </c>
    </row>
    <row r="65" spans="1:10" x14ac:dyDescent="0.35">
      <c r="A65" s="3" t="s">
        <v>339</v>
      </c>
      <c r="B65" s="3" t="s">
        <v>525</v>
      </c>
      <c r="C65" s="3" t="s">
        <v>363</v>
      </c>
      <c r="D65" s="4">
        <v>18</v>
      </c>
      <c r="E65" s="5">
        <v>0.36</v>
      </c>
      <c r="F65" s="6">
        <v>15.9810319902793</v>
      </c>
      <c r="G65" s="5">
        <v>0.37226682618399498</v>
      </c>
      <c r="H65" s="4">
        <v>50</v>
      </c>
      <c r="I65" s="5">
        <v>0.177709583850922</v>
      </c>
      <c r="J65" s="3" t="s">
        <v>633</v>
      </c>
    </row>
    <row r="66" spans="1:10" x14ac:dyDescent="0.35">
      <c r="A66" s="3" t="s">
        <v>339</v>
      </c>
      <c r="B66" s="3" t="s">
        <v>525</v>
      </c>
      <c r="C66" s="3" t="s">
        <v>305</v>
      </c>
      <c r="D66" s="4">
        <v>32</v>
      </c>
      <c r="E66" s="5">
        <v>0.64</v>
      </c>
      <c r="F66" s="6">
        <v>26.9479395597685</v>
      </c>
      <c r="G66" s="5">
        <v>0.62773317381600502</v>
      </c>
      <c r="H66" s="4">
        <v>50</v>
      </c>
      <c r="I66" s="5">
        <v>0.177709583850922</v>
      </c>
      <c r="J66" s="3" t="s">
        <v>634</v>
      </c>
    </row>
    <row r="67" spans="1:10" x14ac:dyDescent="0.35">
      <c r="A67" s="3" t="s">
        <v>339</v>
      </c>
      <c r="B67" s="3" t="s">
        <v>531</v>
      </c>
      <c r="C67" s="3" t="s">
        <v>363</v>
      </c>
      <c r="D67" s="4">
        <v>12</v>
      </c>
      <c r="E67" s="5">
        <v>0.24</v>
      </c>
      <c r="F67" s="6">
        <v>9.3401389100505199</v>
      </c>
      <c r="G67" s="5">
        <v>0.21757192340751799</v>
      </c>
      <c r="H67" s="4">
        <v>50</v>
      </c>
      <c r="I67" s="5">
        <v>0.15811826107601801</v>
      </c>
      <c r="J67" s="3" t="s">
        <v>635</v>
      </c>
    </row>
    <row r="68" spans="1:10" x14ac:dyDescent="0.35">
      <c r="A68" s="3" t="s">
        <v>339</v>
      </c>
      <c r="B68" s="3" t="s">
        <v>531</v>
      </c>
      <c r="C68" s="3" t="s">
        <v>305</v>
      </c>
      <c r="D68" s="4">
        <v>38</v>
      </c>
      <c r="E68" s="5">
        <v>0.76</v>
      </c>
      <c r="F68" s="6">
        <v>33.5888326399973</v>
      </c>
      <c r="G68" s="5">
        <v>0.78242807659248204</v>
      </c>
      <c r="H68" s="4">
        <v>50</v>
      </c>
      <c r="I68" s="5">
        <v>0.15811826107601801</v>
      </c>
      <c r="J68" s="3" t="s">
        <v>636</v>
      </c>
    </row>
    <row r="69" spans="1:10" x14ac:dyDescent="0.35">
      <c r="A69" s="3" t="s">
        <v>339</v>
      </c>
      <c r="B69" s="3" t="s">
        <v>537</v>
      </c>
      <c r="C69" s="3" t="s">
        <v>363</v>
      </c>
      <c r="D69" s="4">
        <v>9</v>
      </c>
      <c r="E69" s="5">
        <v>0.2</v>
      </c>
      <c r="F69" s="6">
        <v>7.85532005845306</v>
      </c>
      <c r="G69" s="5">
        <v>0.19566452927164499</v>
      </c>
      <c r="H69" s="4">
        <v>45</v>
      </c>
      <c r="I69" s="5">
        <v>0.15610195750266401</v>
      </c>
      <c r="J69" s="3" t="s">
        <v>637</v>
      </c>
    </row>
    <row r="70" spans="1:10" x14ac:dyDescent="0.35">
      <c r="A70" s="3" t="s">
        <v>339</v>
      </c>
      <c r="B70" s="3" t="s">
        <v>537</v>
      </c>
      <c r="C70" s="3" t="s">
        <v>305</v>
      </c>
      <c r="D70" s="4">
        <v>36</v>
      </c>
      <c r="E70" s="5">
        <v>0.8</v>
      </c>
      <c r="F70" s="6">
        <v>32.291558313903202</v>
      </c>
      <c r="G70" s="5">
        <v>0.80433547072835498</v>
      </c>
      <c r="H70" s="4">
        <v>45</v>
      </c>
      <c r="I70" s="5">
        <v>0.15610195750266401</v>
      </c>
      <c r="J70" s="3" t="s">
        <v>638</v>
      </c>
    </row>
    <row r="71" spans="1:10" x14ac:dyDescent="0.35">
      <c r="A71" s="3" t="s">
        <v>339</v>
      </c>
      <c r="B71" s="3" t="s">
        <v>543</v>
      </c>
      <c r="C71" s="3" t="s">
        <v>363</v>
      </c>
      <c r="D71" s="4">
        <v>12</v>
      </c>
      <c r="E71" s="5">
        <v>0.24</v>
      </c>
      <c r="F71" s="6">
        <v>9.8783960838751206</v>
      </c>
      <c r="G71" s="5">
        <v>0.23011024320390699</v>
      </c>
      <c r="H71" s="4">
        <v>50</v>
      </c>
      <c r="I71" s="5">
        <v>0.15811826107601801</v>
      </c>
      <c r="J71" s="3" t="s">
        <v>639</v>
      </c>
    </row>
    <row r="72" spans="1:10" x14ac:dyDescent="0.35">
      <c r="A72" s="3" t="s">
        <v>339</v>
      </c>
      <c r="B72" s="3" t="s">
        <v>543</v>
      </c>
      <c r="C72" s="3" t="s">
        <v>305</v>
      </c>
      <c r="D72" s="4">
        <v>38</v>
      </c>
      <c r="E72" s="5">
        <v>0.76</v>
      </c>
      <c r="F72" s="6">
        <v>33.050575466172702</v>
      </c>
      <c r="G72" s="5">
        <v>0.76988975679609295</v>
      </c>
      <c r="H72" s="4">
        <v>50</v>
      </c>
      <c r="I72" s="5">
        <v>0.15811826107601801</v>
      </c>
      <c r="J72" s="3" t="s">
        <v>640</v>
      </c>
    </row>
    <row r="73" spans="1:10" x14ac:dyDescent="0.35">
      <c r="A73" s="3" t="s">
        <v>339</v>
      </c>
      <c r="B73" s="3" t="s">
        <v>548</v>
      </c>
      <c r="C73" s="3" t="s">
        <v>363</v>
      </c>
      <c r="D73" s="4">
        <v>8</v>
      </c>
      <c r="E73" s="5">
        <v>0.16</v>
      </c>
      <c r="F73" s="6">
        <v>4.2303559011313503</v>
      </c>
      <c r="G73" s="5">
        <v>9.8543145768108395E-2</v>
      </c>
      <c r="H73" s="4">
        <v>50</v>
      </c>
      <c r="I73" s="5">
        <v>0.135727936619326</v>
      </c>
      <c r="J73" s="3" t="s">
        <v>641</v>
      </c>
    </row>
    <row r="74" spans="1:10" x14ac:dyDescent="0.35">
      <c r="A74" s="3" t="s">
        <v>339</v>
      </c>
      <c r="B74" s="3" t="s">
        <v>548</v>
      </c>
      <c r="C74" s="3" t="s">
        <v>305</v>
      </c>
      <c r="D74" s="4">
        <v>42</v>
      </c>
      <c r="E74" s="5">
        <v>0.84</v>
      </c>
      <c r="F74" s="6">
        <v>38.698615648916501</v>
      </c>
      <c r="G74" s="5">
        <v>0.90145685423189204</v>
      </c>
      <c r="H74" s="4">
        <v>50</v>
      </c>
      <c r="I74" s="5">
        <v>0.135727936619326</v>
      </c>
      <c r="J74" s="3" t="s">
        <v>642</v>
      </c>
    </row>
    <row r="75" spans="1:10" x14ac:dyDescent="0.35">
      <c r="A75" s="3" t="s">
        <v>339</v>
      </c>
      <c r="B75" s="3" t="s">
        <v>553</v>
      </c>
      <c r="C75" s="3" t="s">
        <v>363</v>
      </c>
      <c r="D75" s="4">
        <v>11</v>
      </c>
      <c r="E75" s="5">
        <v>0.22448979591836701</v>
      </c>
      <c r="F75" s="6">
        <v>5.9614595434362698</v>
      </c>
      <c r="G75" s="5">
        <v>0.143718696278403</v>
      </c>
      <c r="H75" s="4">
        <v>49</v>
      </c>
      <c r="I75" s="5">
        <v>0.15604456091543101</v>
      </c>
      <c r="J75" s="3" t="s">
        <v>643</v>
      </c>
    </row>
    <row r="76" spans="1:10" x14ac:dyDescent="0.35">
      <c r="A76" s="3" t="s">
        <v>339</v>
      </c>
      <c r="B76" s="3" t="s">
        <v>553</v>
      </c>
      <c r="C76" s="3" t="s">
        <v>305</v>
      </c>
      <c r="D76" s="4">
        <v>38</v>
      </c>
      <c r="E76" s="5">
        <v>0.77551020408163296</v>
      </c>
      <c r="F76" s="6">
        <v>35.518596272601002</v>
      </c>
      <c r="G76" s="5">
        <v>0.85628130372159705</v>
      </c>
      <c r="H76" s="4">
        <v>49</v>
      </c>
      <c r="I76" s="5">
        <v>0.15604456091543101</v>
      </c>
      <c r="J76" s="3" t="s">
        <v>644</v>
      </c>
    </row>
    <row r="77" spans="1:10" x14ac:dyDescent="0.35">
      <c r="A77" s="3" t="s">
        <v>339</v>
      </c>
      <c r="B77" s="3" t="s">
        <v>559</v>
      </c>
      <c r="C77" s="3" t="s">
        <v>363</v>
      </c>
      <c r="D77" s="4">
        <v>15</v>
      </c>
      <c r="E77" s="5">
        <v>0.36585365853658502</v>
      </c>
      <c r="F77" s="6">
        <v>13.7336076254521</v>
      </c>
      <c r="G77" s="5">
        <v>0.38772539164856301</v>
      </c>
      <c r="H77" s="4">
        <v>41</v>
      </c>
      <c r="I77" s="5">
        <v>0.196929660910239</v>
      </c>
      <c r="J77" s="3" t="s">
        <v>645</v>
      </c>
    </row>
    <row r="78" spans="1:10" x14ac:dyDescent="0.35">
      <c r="A78" s="3" t="s">
        <v>339</v>
      </c>
      <c r="B78" s="3" t="s">
        <v>559</v>
      </c>
      <c r="C78" s="3" t="s">
        <v>305</v>
      </c>
      <c r="D78" s="4">
        <v>26</v>
      </c>
      <c r="E78" s="5">
        <v>0.63414634146341498</v>
      </c>
      <c r="F78" s="6">
        <v>21.687357627967</v>
      </c>
      <c r="G78" s="5">
        <v>0.61227460835143699</v>
      </c>
      <c r="H78" s="4">
        <v>41</v>
      </c>
      <c r="I78" s="5">
        <v>0.196929660910239</v>
      </c>
      <c r="J78" s="3" t="s">
        <v>646</v>
      </c>
    </row>
    <row r="79" spans="1:10" x14ac:dyDescent="0.35">
      <c r="A79" s="3" t="s">
        <v>339</v>
      </c>
      <c r="B79" s="3" t="s">
        <v>565</v>
      </c>
      <c r="C79" s="3" t="s">
        <v>363</v>
      </c>
      <c r="D79" s="4">
        <v>7</v>
      </c>
      <c r="E79" s="5">
        <v>0.14000000000000001</v>
      </c>
      <c r="F79" s="6">
        <v>6.28314397695764</v>
      </c>
      <c r="G79" s="5">
        <v>0.14636139069002799</v>
      </c>
      <c r="H79" s="4">
        <v>50</v>
      </c>
      <c r="I79" s="5">
        <v>0.12846441867095601</v>
      </c>
      <c r="J79" s="3" t="s">
        <v>647</v>
      </c>
    </row>
    <row r="80" spans="1:10" x14ac:dyDescent="0.35">
      <c r="A80" s="12" t="s">
        <v>339</v>
      </c>
      <c r="B80" s="12" t="s">
        <v>565</v>
      </c>
      <c r="C80" s="12" t="s">
        <v>305</v>
      </c>
      <c r="D80" s="13">
        <v>43</v>
      </c>
      <c r="E80" s="14">
        <v>0.86</v>
      </c>
      <c r="F80" s="15">
        <v>36.645827573090202</v>
      </c>
      <c r="G80" s="14">
        <v>0.85363860930997204</v>
      </c>
      <c r="H80" s="13">
        <v>50</v>
      </c>
      <c r="I80" s="14">
        <v>0.12846441867095601</v>
      </c>
      <c r="J80" s="12" t="s">
        <v>648</v>
      </c>
    </row>
    <row r="81" spans="1:10" x14ac:dyDescent="0.35">
      <c r="A81" s="18" t="s">
        <v>228</v>
      </c>
      <c r="B81" s="3"/>
      <c r="C81" s="3"/>
      <c r="D81" s="4"/>
      <c r="E81" s="5"/>
      <c r="F81" s="6"/>
      <c r="G81" s="5"/>
      <c r="H81" s="4"/>
      <c r="I81" s="5"/>
      <c r="J81" s="3"/>
    </row>
    <row r="82" spans="1:10" x14ac:dyDescent="0.35">
      <c r="A8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J82"/>
  <sheetViews>
    <sheetView workbookViewId="0"/>
  </sheetViews>
  <sheetFormatPr defaultColWidth="0" defaultRowHeight="14.5" zeroHeight="1" x14ac:dyDescent="0.35"/>
  <cols>
    <col min="1" max="3" width="35.7265625" customWidth="1"/>
    <col min="4" max="9" width="13.7265625" customWidth="1"/>
    <col min="10" max="10" width="15.7265625" customWidth="1"/>
    <col min="11" max="16384" width="10.90625" hidden="1"/>
  </cols>
  <sheetData>
    <row r="1" spans="1:10" ht="15.5" x14ac:dyDescent="0.35">
      <c r="A1" s="7" t="s">
        <v>22</v>
      </c>
    </row>
    <row r="2" spans="1:10" ht="29" x14ac:dyDescent="0.35">
      <c r="A2" s="16" t="s">
        <v>649</v>
      </c>
      <c r="B2" s="16" t="s">
        <v>91</v>
      </c>
      <c r="C2" s="16" t="s">
        <v>92</v>
      </c>
      <c r="D2" s="16" t="s">
        <v>93</v>
      </c>
      <c r="E2" s="16" t="s">
        <v>94</v>
      </c>
      <c r="F2" s="16" t="s">
        <v>95</v>
      </c>
      <c r="G2" s="16" t="s">
        <v>96</v>
      </c>
      <c r="H2" s="16" t="s">
        <v>97</v>
      </c>
      <c r="I2" s="16" t="s">
        <v>98</v>
      </c>
      <c r="J2" s="16" t="s">
        <v>99</v>
      </c>
    </row>
    <row r="3" spans="1:10" x14ac:dyDescent="0.35">
      <c r="A3" s="8" t="s">
        <v>101</v>
      </c>
      <c r="B3" s="8" t="s">
        <v>495</v>
      </c>
      <c r="C3" s="8" t="s">
        <v>363</v>
      </c>
      <c r="D3" s="9">
        <v>409</v>
      </c>
      <c r="E3" s="10">
        <v>0.116690442225392</v>
      </c>
      <c r="F3" s="11">
        <v>365.74112393629201</v>
      </c>
      <c r="G3" s="10">
        <v>0.112519262174661</v>
      </c>
      <c r="H3" s="9">
        <v>3505</v>
      </c>
      <c r="I3" s="10">
        <v>1.41966119409467E-2</v>
      </c>
      <c r="J3" s="8" t="s">
        <v>650</v>
      </c>
    </row>
    <row r="4" spans="1:10" x14ac:dyDescent="0.35">
      <c r="A4" s="3" t="s">
        <v>101</v>
      </c>
      <c r="B4" s="3" t="s">
        <v>495</v>
      </c>
      <c r="C4" s="3" t="s">
        <v>305</v>
      </c>
      <c r="D4" s="4">
        <v>3096</v>
      </c>
      <c r="E4" s="5">
        <v>0.88330955777460796</v>
      </c>
      <c r="F4" s="6">
        <v>2884.7345445635701</v>
      </c>
      <c r="G4" s="5">
        <v>0.88748073782533898</v>
      </c>
      <c r="H4" s="4">
        <v>3505</v>
      </c>
      <c r="I4" s="5">
        <v>1.41966119409467E-2</v>
      </c>
      <c r="J4" s="3" t="s">
        <v>651</v>
      </c>
    </row>
    <row r="5" spans="1:10" x14ac:dyDescent="0.35">
      <c r="A5" s="3" t="s">
        <v>101</v>
      </c>
      <c r="B5" s="3" t="s">
        <v>501</v>
      </c>
      <c r="C5" s="3" t="s">
        <v>363</v>
      </c>
      <c r="D5" s="4">
        <v>718</v>
      </c>
      <c r="E5" s="5">
        <v>0.195907230559345</v>
      </c>
      <c r="F5" s="6">
        <v>697.01823428956004</v>
      </c>
      <c r="G5" s="5">
        <v>0.203977952197712</v>
      </c>
      <c r="H5" s="4">
        <v>3665</v>
      </c>
      <c r="I5" s="5">
        <v>1.7163108036531999E-2</v>
      </c>
      <c r="J5" s="3" t="s">
        <v>652</v>
      </c>
    </row>
    <row r="6" spans="1:10" x14ac:dyDescent="0.35">
      <c r="A6" s="3" t="s">
        <v>101</v>
      </c>
      <c r="B6" s="3" t="s">
        <v>501</v>
      </c>
      <c r="C6" s="3" t="s">
        <v>305</v>
      </c>
      <c r="D6" s="4">
        <v>2947</v>
      </c>
      <c r="E6" s="5">
        <v>0.804092769440655</v>
      </c>
      <c r="F6" s="6">
        <v>2720.1071303868798</v>
      </c>
      <c r="G6" s="5">
        <v>0.79602204780228802</v>
      </c>
      <c r="H6" s="4">
        <v>3665</v>
      </c>
      <c r="I6" s="5">
        <v>1.7163108036531999E-2</v>
      </c>
      <c r="J6" s="3" t="s">
        <v>653</v>
      </c>
    </row>
    <row r="7" spans="1:10" x14ac:dyDescent="0.35">
      <c r="A7" s="3" t="s">
        <v>101</v>
      </c>
      <c r="B7" s="3" t="s">
        <v>507</v>
      </c>
      <c r="C7" s="3" t="s">
        <v>363</v>
      </c>
      <c r="D7" s="4">
        <v>498</v>
      </c>
      <c r="E7" s="5">
        <v>0.135694822888283</v>
      </c>
      <c r="F7" s="6">
        <v>489.37736624713199</v>
      </c>
      <c r="G7" s="5">
        <v>0.14289925905652401</v>
      </c>
      <c r="H7" s="4">
        <v>3670</v>
      </c>
      <c r="I7" s="5">
        <v>1.47991502350996E-2</v>
      </c>
      <c r="J7" s="3" t="s">
        <v>654</v>
      </c>
    </row>
    <row r="8" spans="1:10" x14ac:dyDescent="0.35">
      <c r="A8" s="3" t="s">
        <v>101</v>
      </c>
      <c r="B8" s="3" t="s">
        <v>507</v>
      </c>
      <c r="C8" s="3" t="s">
        <v>305</v>
      </c>
      <c r="D8" s="4">
        <v>3172</v>
      </c>
      <c r="E8" s="5">
        <v>0.86430517711171695</v>
      </c>
      <c r="F8" s="6">
        <v>2935.2545701127201</v>
      </c>
      <c r="G8" s="5">
        <v>0.85710074094347599</v>
      </c>
      <c r="H8" s="4">
        <v>3670</v>
      </c>
      <c r="I8" s="5">
        <v>1.47991502350996E-2</v>
      </c>
      <c r="J8" s="3" t="s">
        <v>655</v>
      </c>
    </row>
    <row r="9" spans="1:10" x14ac:dyDescent="0.35">
      <c r="A9" s="3" t="s">
        <v>101</v>
      </c>
      <c r="B9" s="3" t="s">
        <v>513</v>
      </c>
      <c r="C9" s="3" t="s">
        <v>363</v>
      </c>
      <c r="D9" s="4">
        <v>372</v>
      </c>
      <c r="E9" s="5">
        <v>0.24916275954454101</v>
      </c>
      <c r="F9" s="6">
        <v>361.36374859411802</v>
      </c>
      <c r="G9" s="5">
        <v>0.24654832331569099</v>
      </c>
      <c r="H9" s="4">
        <v>1493</v>
      </c>
      <c r="I9" s="5">
        <v>2.93048281762937E-2</v>
      </c>
      <c r="J9" s="3" t="s">
        <v>656</v>
      </c>
    </row>
    <row r="10" spans="1:10" x14ac:dyDescent="0.35">
      <c r="A10" s="3" t="s">
        <v>101</v>
      </c>
      <c r="B10" s="3" t="s">
        <v>513</v>
      </c>
      <c r="C10" s="3" t="s">
        <v>305</v>
      </c>
      <c r="D10" s="4">
        <v>1121</v>
      </c>
      <c r="E10" s="5">
        <v>0.75083724045545897</v>
      </c>
      <c r="F10" s="6">
        <v>1104.3276166293001</v>
      </c>
      <c r="G10" s="5">
        <v>0.75345167668430901</v>
      </c>
      <c r="H10" s="4">
        <v>1493</v>
      </c>
      <c r="I10" s="5">
        <v>2.93048281762937E-2</v>
      </c>
      <c r="J10" s="3" t="s">
        <v>657</v>
      </c>
    </row>
    <row r="11" spans="1:10" x14ac:dyDescent="0.35">
      <c r="A11" s="3" t="s">
        <v>101</v>
      </c>
      <c r="B11" s="3" t="s">
        <v>519</v>
      </c>
      <c r="C11" s="3" t="s">
        <v>363</v>
      </c>
      <c r="D11" s="4">
        <v>519</v>
      </c>
      <c r="E11" s="5">
        <v>0.16408472968700599</v>
      </c>
      <c r="F11" s="6">
        <v>504.916058071956</v>
      </c>
      <c r="G11" s="5">
        <v>0.16908198270587499</v>
      </c>
      <c r="H11" s="4">
        <v>3163</v>
      </c>
      <c r="I11" s="5">
        <v>1.72393239661758E-2</v>
      </c>
      <c r="J11" s="3" t="s">
        <v>658</v>
      </c>
    </row>
    <row r="12" spans="1:10" x14ac:dyDescent="0.35">
      <c r="A12" s="3" t="s">
        <v>101</v>
      </c>
      <c r="B12" s="3" t="s">
        <v>519</v>
      </c>
      <c r="C12" s="3" t="s">
        <v>305</v>
      </c>
      <c r="D12" s="4">
        <v>2644</v>
      </c>
      <c r="E12" s="5">
        <v>0.83591527031299395</v>
      </c>
      <c r="F12" s="6">
        <v>2481.3042948693701</v>
      </c>
      <c r="G12" s="5">
        <v>0.83091801729412496</v>
      </c>
      <c r="H12" s="4">
        <v>3163</v>
      </c>
      <c r="I12" s="5">
        <v>1.72393239661758E-2</v>
      </c>
      <c r="J12" s="3" t="s">
        <v>659</v>
      </c>
    </row>
    <row r="13" spans="1:10" x14ac:dyDescent="0.35">
      <c r="A13" s="3" t="s">
        <v>101</v>
      </c>
      <c r="B13" s="3" t="s">
        <v>525</v>
      </c>
      <c r="C13" s="3" t="s">
        <v>363</v>
      </c>
      <c r="D13" s="4">
        <v>733</v>
      </c>
      <c r="E13" s="5">
        <v>0.20093201754386</v>
      </c>
      <c r="F13" s="6">
        <v>737.705226570165</v>
      </c>
      <c r="G13" s="5">
        <v>0.216576262300921</v>
      </c>
      <c r="H13" s="4">
        <v>3648</v>
      </c>
      <c r="I13" s="5">
        <v>1.73677531195577E-2</v>
      </c>
      <c r="J13" s="3" t="s">
        <v>660</v>
      </c>
    </row>
    <row r="14" spans="1:10" x14ac:dyDescent="0.35">
      <c r="A14" s="3" t="s">
        <v>101</v>
      </c>
      <c r="B14" s="3" t="s">
        <v>525</v>
      </c>
      <c r="C14" s="3" t="s">
        <v>305</v>
      </c>
      <c r="D14" s="4">
        <v>2915</v>
      </c>
      <c r="E14" s="5">
        <v>0.79906798245613997</v>
      </c>
      <c r="F14" s="6">
        <v>2668.5093730019898</v>
      </c>
      <c r="G14" s="5">
        <v>0.78342373769907903</v>
      </c>
      <c r="H14" s="4">
        <v>3648</v>
      </c>
      <c r="I14" s="5">
        <v>1.73677531195577E-2</v>
      </c>
      <c r="J14" s="3" t="s">
        <v>661</v>
      </c>
    </row>
    <row r="15" spans="1:10" x14ac:dyDescent="0.35">
      <c r="A15" s="3" t="s">
        <v>101</v>
      </c>
      <c r="B15" s="3" t="s">
        <v>531</v>
      </c>
      <c r="C15" s="3" t="s">
        <v>363</v>
      </c>
      <c r="D15" s="4">
        <v>479</v>
      </c>
      <c r="E15" s="5">
        <v>0.13080283997815401</v>
      </c>
      <c r="F15" s="6">
        <v>459.61036731778199</v>
      </c>
      <c r="G15" s="5">
        <v>0.134724875659749</v>
      </c>
      <c r="H15" s="4">
        <v>3662</v>
      </c>
      <c r="I15" s="5">
        <v>1.4586905879849701E-2</v>
      </c>
      <c r="J15" s="3" t="s">
        <v>325</v>
      </c>
    </row>
    <row r="16" spans="1:10" x14ac:dyDescent="0.35">
      <c r="A16" s="3" t="s">
        <v>101</v>
      </c>
      <c r="B16" s="3" t="s">
        <v>531</v>
      </c>
      <c r="C16" s="3" t="s">
        <v>305</v>
      </c>
      <c r="D16" s="4">
        <v>3183</v>
      </c>
      <c r="E16" s="5">
        <v>0.86919716002184599</v>
      </c>
      <c r="F16" s="6">
        <v>2951.86331240964</v>
      </c>
      <c r="G16" s="5">
        <v>0.865275124340251</v>
      </c>
      <c r="H16" s="4">
        <v>3662</v>
      </c>
      <c r="I16" s="5">
        <v>1.4586905879849701E-2</v>
      </c>
      <c r="J16" s="3" t="s">
        <v>662</v>
      </c>
    </row>
    <row r="17" spans="1:10" x14ac:dyDescent="0.35">
      <c r="A17" s="3" t="s">
        <v>101</v>
      </c>
      <c r="B17" s="3" t="s">
        <v>537</v>
      </c>
      <c r="C17" s="3" t="s">
        <v>363</v>
      </c>
      <c r="D17" s="4">
        <v>521</v>
      </c>
      <c r="E17" s="5">
        <v>0.16006144393241201</v>
      </c>
      <c r="F17" s="6">
        <v>473.23303757122198</v>
      </c>
      <c r="G17" s="5">
        <v>0.15380355233981699</v>
      </c>
      <c r="H17" s="4">
        <v>3255</v>
      </c>
      <c r="I17" s="5">
        <v>1.6824657888663001E-2</v>
      </c>
      <c r="J17" s="3" t="s">
        <v>663</v>
      </c>
    </row>
    <row r="18" spans="1:10" x14ac:dyDescent="0.35">
      <c r="A18" s="3" t="s">
        <v>101</v>
      </c>
      <c r="B18" s="3" t="s">
        <v>537</v>
      </c>
      <c r="C18" s="3" t="s">
        <v>305</v>
      </c>
      <c r="D18" s="4">
        <v>2734</v>
      </c>
      <c r="E18" s="5">
        <v>0.83993855606758805</v>
      </c>
      <c r="F18" s="6">
        <v>2603.6337211733999</v>
      </c>
      <c r="G18" s="5">
        <v>0.84619644766018298</v>
      </c>
      <c r="H18" s="4">
        <v>3255</v>
      </c>
      <c r="I18" s="5">
        <v>1.6824657888663001E-2</v>
      </c>
      <c r="J18" s="3" t="s">
        <v>664</v>
      </c>
    </row>
    <row r="19" spans="1:10" x14ac:dyDescent="0.35">
      <c r="A19" s="3" t="s">
        <v>101</v>
      </c>
      <c r="B19" s="3" t="s">
        <v>543</v>
      </c>
      <c r="C19" s="3" t="s">
        <v>363</v>
      </c>
      <c r="D19" s="4">
        <v>770</v>
      </c>
      <c r="E19" s="5">
        <v>0.21015283842794799</v>
      </c>
      <c r="F19" s="6">
        <v>719.40764703192201</v>
      </c>
      <c r="G19" s="5">
        <v>0.21028324894422401</v>
      </c>
      <c r="H19" s="4">
        <v>3664</v>
      </c>
      <c r="I19" s="5">
        <v>1.7620411362697899E-2</v>
      </c>
      <c r="J19" s="3" t="s">
        <v>665</v>
      </c>
    </row>
    <row r="20" spans="1:10" x14ac:dyDescent="0.35">
      <c r="A20" s="3" t="s">
        <v>101</v>
      </c>
      <c r="B20" s="3" t="s">
        <v>543</v>
      </c>
      <c r="C20" s="3" t="s">
        <v>305</v>
      </c>
      <c r="D20" s="4">
        <v>2894</v>
      </c>
      <c r="E20" s="5">
        <v>0.78984716157205204</v>
      </c>
      <c r="F20" s="6">
        <v>2701.7286091552601</v>
      </c>
      <c r="G20" s="5">
        <v>0.78971675105577599</v>
      </c>
      <c r="H20" s="4">
        <v>3664</v>
      </c>
      <c r="I20" s="5">
        <v>1.7620411362697899E-2</v>
      </c>
      <c r="J20" s="3" t="s">
        <v>666</v>
      </c>
    </row>
    <row r="21" spans="1:10" x14ac:dyDescent="0.35">
      <c r="A21" s="3" t="s">
        <v>101</v>
      </c>
      <c r="B21" s="3" t="s">
        <v>548</v>
      </c>
      <c r="C21" s="3" t="s">
        <v>363</v>
      </c>
      <c r="D21" s="4">
        <v>442</v>
      </c>
      <c r="E21" s="5">
        <v>0.120403159901934</v>
      </c>
      <c r="F21" s="6">
        <v>418.25958063339601</v>
      </c>
      <c r="G21" s="5">
        <v>0.122271053831058</v>
      </c>
      <c r="H21" s="4">
        <v>3671</v>
      </c>
      <c r="I21" s="5">
        <v>1.40612262126797E-2</v>
      </c>
      <c r="J21" s="3" t="s">
        <v>667</v>
      </c>
    </row>
    <row r="22" spans="1:10" x14ac:dyDescent="0.35">
      <c r="A22" s="3" t="s">
        <v>101</v>
      </c>
      <c r="B22" s="3" t="s">
        <v>548</v>
      </c>
      <c r="C22" s="3" t="s">
        <v>305</v>
      </c>
      <c r="D22" s="4">
        <v>3229</v>
      </c>
      <c r="E22" s="5">
        <v>0.87959684009806605</v>
      </c>
      <c r="F22" s="6">
        <v>3002.4975612107</v>
      </c>
      <c r="G22" s="5">
        <v>0.87772894616894204</v>
      </c>
      <c r="H22" s="4">
        <v>3671</v>
      </c>
      <c r="I22" s="5">
        <v>1.40612262126797E-2</v>
      </c>
      <c r="J22" s="3" t="s">
        <v>668</v>
      </c>
    </row>
    <row r="23" spans="1:10" x14ac:dyDescent="0.35">
      <c r="A23" s="3" t="s">
        <v>101</v>
      </c>
      <c r="B23" s="3" t="s">
        <v>553</v>
      </c>
      <c r="C23" s="3" t="s">
        <v>363</v>
      </c>
      <c r="D23" s="4">
        <v>634</v>
      </c>
      <c r="E23" s="5">
        <v>0.173461012311902</v>
      </c>
      <c r="F23" s="6">
        <v>587.96518946304104</v>
      </c>
      <c r="G23" s="5">
        <v>0.17250092543280199</v>
      </c>
      <c r="H23" s="4">
        <v>3655</v>
      </c>
      <c r="I23" s="5">
        <v>1.6396212350096601E-2</v>
      </c>
      <c r="J23" s="3" t="s">
        <v>669</v>
      </c>
    </row>
    <row r="24" spans="1:10" x14ac:dyDescent="0.35">
      <c r="A24" s="3" t="s">
        <v>101</v>
      </c>
      <c r="B24" s="3" t="s">
        <v>553</v>
      </c>
      <c r="C24" s="3" t="s">
        <v>305</v>
      </c>
      <c r="D24" s="4">
        <v>3021</v>
      </c>
      <c r="E24" s="5">
        <v>0.82653898768809897</v>
      </c>
      <c r="F24" s="6">
        <v>2820.5103766120301</v>
      </c>
      <c r="G24" s="5">
        <v>0.82749907456719796</v>
      </c>
      <c r="H24" s="4">
        <v>3655</v>
      </c>
      <c r="I24" s="5">
        <v>1.6396212350096601E-2</v>
      </c>
      <c r="J24" s="3" t="s">
        <v>670</v>
      </c>
    </row>
    <row r="25" spans="1:10" x14ac:dyDescent="0.35">
      <c r="A25" s="3" t="s">
        <v>101</v>
      </c>
      <c r="B25" s="3" t="s">
        <v>559</v>
      </c>
      <c r="C25" s="3" t="s">
        <v>363</v>
      </c>
      <c r="D25" s="4">
        <v>810</v>
      </c>
      <c r="E25" s="5">
        <v>0.27739726027397299</v>
      </c>
      <c r="F25" s="6">
        <v>756.69564920481503</v>
      </c>
      <c r="G25" s="5">
        <v>0.27301487447355</v>
      </c>
      <c r="H25" s="4">
        <v>2920</v>
      </c>
      <c r="I25" s="5">
        <v>2.1690225872021299E-2</v>
      </c>
      <c r="J25" s="3" t="s">
        <v>671</v>
      </c>
    </row>
    <row r="26" spans="1:10" x14ac:dyDescent="0.35">
      <c r="A26" s="3" t="s">
        <v>101</v>
      </c>
      <c r="B26" s="3" t="s">
        <v>559</v>
      </c>
      <c r="C26" s="3" t="s">
        <v>305</v>
      </c>
      <c r="D26" s="4">
        <v>2110</v>
      </c>
      <c r="E26" s="5">
        <v>0.72260273972602695</v>
      </c>
      <c r="F26" s="6">
        <v>2014.9322727680801</v>
      </c>
      <c r="G26" s="5">
        <v>0.72698512552645</v>
      </c>
      <c r="H26" s="4">
        <v>2920</v>
      </c>
      <c r="I26" s="5">
        <v>2.1690225872021299E-2</v>
      </c>
      <c r="J26" s="3" t="s">
        <v>672</v>
      </c>
    </row>
    <row r="27" spans="1:10" x14ac:dyDescent="0.35">
      <c r="A27" s="3" t="s">
        <v>101</v>
      </c>
      <c r="B27" s="3" t="s">
        <v>565</v>
      </c>
      <c r="C27" s="3" t="s">
        <v>363</v>
      </c>
      <c r="D27" s="4">
        <v>424</v>
      </c>
      <c r="E27" s="5">
        <v>0.115468409586057</v>
      </c>
      <c r="F27" s="6">
        <v>419.52043685938298</v>
      </c>
      <c r="G27" s="5">
        <v>0.122428497714987</v>
      </c>
      <c r="H27" s="4">
        <v>3672</v>
      </c>
      <c r="I27" s="5">
        <v>1.38067526493931E-2</v>
      </c>
      <c r="J27" s="3" t="s">
        <v>546</v>
      </c>
    </row>
    <row r="28" spans="1:10" x14ac:dyDescent="0.35">
      <c r="A28" s="3" t="s">
        <v>101</v>
      </c>
      <c r="B28" s="3" t="s">
        <v>565</v>
      </c>
      <c r="C28" s="3" t="s">
        <v>305</v>
      </c>
      <c r="D28" s="4">
        <v>3248</v>
      </c>
      <c r="E28" s="5">
        <v>0.88453159041394303</v>
      </c>
      <c r="F28" s="6">
        <v>3007.13630310997</v>
      </c>
      <c r="G28" s="5">
        <v>0.87757150228501302</v>
      </c>
      <c r="H28" s="4">
        <v>3672</v>
      </c>
      <c r="I28" s="5">
        <v>1.38067526493931E-2</v>
      </c>
      <c r="J28" s="3" t="s">
        <v>673</v>
      </c>
    </row>
    <row r="29" spans="1:10" x14ac:dyDescent="0.35">
      <c r="A29" s="3" t="s">
        <v>103</v>
      </c>
      <c r="B29" s="3" t="s">
        <v>495</v>
      </c>
      <c r="C29" s="3" t="s">
        <v>363</v>
      </c>
      <c r="D29" s="4">
        <v>48</v>
      </c>
      <c r="E29" s="5">
        <v>0.15141955835962101</v>
      </c>
      <c r="F29" s="6">
        <v>83.202586676754606</v>
      </c>
      <c r="G29" s="5">
        <v>0.15134657265349299</v>
      </c>
      <c r="H29" s="4">
        <v>317</v>
      </c>
      <c r="I29" s="5">
        <v>5.2706293975779001E-2</v>
      </c>
      <c r="J29" s="3" t="s">
        <v>674</v>
      </c>
    </row>
    <row r="30" spans="1:10" x14ac:dyDescent="0.35">
      <c r="A30" s="3" t="s">
        <v>103</v>
      </c>
      <c r="B30" s="3" t="s">
        <v>495</v>
      </c>
      <c r="C30" s="3" t="s">
        <v>305</v>
      </c>
      <c r="D30" s="4">
        <v>269</v>
      </c>
      <c r="E30" s="5">
        <v>0.84858044164037905</v>
      </c>
      <c r="F30" s="6">
        <v>466.54614709369002</v>
      </c>
      <c r="G30" s="5">
        <v>0.84865342734650595</v>
      </c>
      <c r="H30" s="4">
        <v>317</v>
      </c>
      <c r="I30" s="5">
        <v>5.2706293975779001E-2</v>
      </c>
      <c r="J30" s="3" t="s">
        <v>675</v>
      </c>
    </row>
    <row r="31" spans="1:10" x14ac:dyDescent="0.35">
      <c r="A31" s="3" t="s">
        <v>103</v>
      </c>
      <c r="B31" s="3" t="s">
        <v>501</v>
      </c>
      <c r="C31" s="3" t="s">
        <v>363</v>
      </c>
      <c r="D31" s="4">
        <v>82</v>
      </c>
      <c r="E31" s="5">
        <v>0.25624999999999998</v>
      </c>
      <c r="F31" s="6">
        <v>133.214214636397</v>
      </c>
      <c r="G31" s="5">
        <v>0.23925367655722399</v>
      </c>
      <c r="H31" s="4">
        <v>320</v>
      </c>
      <c r="I31" s="5">
        <v>6.3888847206108199E-2</v>
      </c>
      <c r="J31" s="3" t="s">
        <v>676</v>
      </c>
    </row>
    <row r="32" spans="1:10" x14ac:dyDescent="0.35">
      <c r="A32" s="3" t="s">
        <v>103</v>
      </c>
      <c r="B32" s="3" t="s">
        <v>501</v>
      </c>
      <c r="C32" s="3" t="s">
        <v>305</v>
      </c>
      <c r="D32" s="4">
        <v>238</v>
      </c>
      <c r="E32" s="5">
        <v>0.74375000000000002</v>
      </c>
      <c r="F32" s="6">
        <v>423.57645438613599</v>
      </c>
      <c r="G32" s="5">
        <v>0.76074632344277604</v>
      </c>
      <c r="H32" s="4">
        <v>320</v>
      </c>
      <c r="I32" s="5">
        <v>6.3888847206108199E-2</v>
      </c>
      <c r="J32" s="3" t="s">
        <v>677</v>
      </c>
    </row>
    <row r="33" spans="1:10" x14ac:dyDescent="0.35">
      <c r="A33" s="3" t="s">
        <v>103</v>
      </c>
      <c r="B33" s="3" t="s">
        <v>507</v>
      </c>
      <c r="C33" s="3" t="s">
        <v>363</v>
      </c>
      <c r="D33" s="4">
        <v>71</v>
      </c>
      <c r="E33" s="5">
        <v>0.22118380062305301</v>
      </c>
      <c r="F33" s="6">
        <v>121.499540773257</v>
      </c>
      <c r="G33" s="5">
        <v>0.21741096983161501</v>
      </c>
      <c r="H33" s="4">
        <v>321</v>
      </c>
      <c r="I33" s="5">
        <v>6.0645173763547E-2</v>
      </c>
      <c r="J33" s="3" t="s">
        <v>678</v>
      </c>
    </row>
    <row r="34" spans="1:10" x14ac:dyDescent="0.35">
      <c r="A34" s="3" t="s">
        <v>103</v>
      </c>
      <c r="B34" s="3" t="s">
        <v>507</v>
      </c>
      <c r="C34" s="3" t="s">
        <v>305</v>
      </c>
      <c r="D34" s="4">
        <v>250</v>
      </c>
      <c r="E34" s="5">
        <v>0.77881619937694702</v>
      </c>
      <c r="F34" s="6">
        <v>437.34779276910598</v>
      </c>
      <c r="G34" s="5">
        <v>0.78258903016838499</v>
      </c>
      <c r="H34" s="4">
        <v>321</v>
      </c>
      <c r="I34" s="5">
        <v>6.0645173763547E-2</v>
      </c>
      <c r="J34" s="3" t="s">
        <v>679</v>
      </c>
    </row>
    <row r="35" spans="1:10" x14ac:dyDescent="0.35">
      <c r="A35" s="3" t="s">
        <v>103</v>
      </c>
      <c r="B35" s="3" t="s">
        <v>513</v>
      </c>
      <c r="C35" s="3" t="s">
        <v>363</v>
      </c>
      <c r="D35" s="4">
        <v>68</v>
      </c>
      <c r="E35" s="5">
        <v>0.30493273542600902</v>
      </c>
      <c r="F35" s="6">
        <v>107.595584122226</v>
      </c>
      <c r="G35" s="5">
        <v>0.27745317155237398</v>
      </c>
      <c r="H35" s="4">
        <v>223</v>
      </c>
      <c r="I35" s="5">
        <v>8.0708193309018406E-2</v>
      </c>
      <c r="J35" s="3" t="s">
        <v>680</v>
      </c>
    </row>
    <row r="36" spans="1:10" x14ac:dyDescent="0.35">
      <c r="A36" s="3" t="s">
        <v>103</v>
      </c>
      <c r="B36" s="3" t="s">
        <v>513</v>
      </c>
      <c r="C36" s="3" t="s">
        <v>305</v>
      </c>
      <c r="D36" s="4">
        <v>155</v>
      </c>
      <c r="E36" s="5">
        <v>0.69506726457399104</v>
      </c>
      <c r="F36" s="6">
        <v>280.20169179363103</v>
      </c>
      <c r="G36" s="5">
        <v>0.72254682844762597</v>
      </c>
      <c r="H36" s="4">
        <v>223</v>
      </c>
      <c r="I36" s="5">
        <v>8.0708193309018406E-2</v>
      </c>
      <c r="J36" s="3" t="s">
        <v>681</v>
      </c>
    </row>
    <row r="37" spans="1:10" x14ac:dyDescent="0.35">
      <c r="A37" s="3" t="s">
        <v>103</v>
      </c>
      <c r="B37" s="3" t="s">
        <v>519</v>
      </c>
      <c r="C37" s="3" t="s">
        <v>363</v>
      </c>
      <c r="D37" s="4">
        <v>72</v>
      </c>
      <c r="E37" s="5">
        <v>0.25</v>
      </c>
      <c r="F37" s="6">
        <v>126.687159544831</v>
      </c>
      <c r="G37" s="5">
        <v>0.25457958161027899</v>
      </c>
      <c r="H37" s="4">
        <v>288</v>
      </c>
      <c r="I37" s="5">
        <v>6.6797315152282793E-2</v>
      </c>
      <c r="J37" s="3" t="s">
        <v>682</v>
      </c>
    </row>
    <row r="38" spans="1:10" x14ac:dyDescent="0.35">
      <c r="A38" s="3" t="s">
        <v>103</v>
      </c>
      <c r="B38" s="3" t="s">
        <v>519</v>
      </c>
      <c r="C38" s="3" t="s">
        <v>305</v>
      </c>
      <c r="D38" s="4">
        <v>216</v>
      </c>
      <c r="E38" s="5">
        <v>0.75</v>
      </c>
      <c r="F38" s="6">
        <v>370.94567787089301</v>
      </c>
      <c r="G38" s="5">
        <v>0.74542041838972095</v>
      </c>
      <c r="H38" s="4">
        <v>288</v>
      </c>
      <c r="I38" s="5">
        <v>6.6797315152282793E-2</v>
      </c>
      <c r="J38" s="3" t="s">
        <v>683</v>
      </c>
    </row>
    <row r="39" spans="1:10" x14ac:dyDescent="0.35">
      <c r="A39" s="3" t="s">
        <v>103</v>
      </c>
      <c r="B39" s="3" t="s">
        <v>525</v>
      </c>
      <c r="C39" s="3" t="s">
        <v>363</v>
      </c>
      <c r="D39" s="4">
        <v>82</v>
      </c>
      <c r="E39" s="5">
        <v>0.25465838509316802</v>
      </c>
      <c r="F39" s="6">
        <v>144.27239420032299</v>
      </c>
      <c r="G39" s="5">
        <v>0.257846313474763</v>
      </c>
      <c r="H39" s="4">
        <v>322</v>
      </c>
      <c r="I39" s="5">
        <v>6.3559921794271598E-2</v>
      </c>
      <c r="J39" s="3" t="s">
        <v>684</v>
      </c>
    </row>
    <row r="40" spans="1:10" x14ac:dyDescent="0.35">
      <c r="A40" s="3" t="s">
        <v>103</v>
      </c>
      <c r="B40" s="3" t="s">
        <v>525</v>
      </c>
      <c r="C40" s="3" t="s">
        <v>305</v>
      </c>
      <c r="D40" s="4">
        <v>240</v>
      </c>
      <c r="E40" s="5">
        <v>0.74534161490683204</v>
      </c>
      <c r="F40" s="6">
        <v>415.25623452464902</v>
      </c>
      <c r="G40" s="5">
        <v>0.74215368652523706</v>
      </c>
      <c r="H40" s="4">
        <v>322</v>
      </c>
      <c r="I40" s="5">
        <v>6.3559921794271598E-2</v>
      </c>
      <c r="J40" s="3" t="s">
        <v>685</v>
      </c>
    </row>
    <row r="41" spans="1:10" x14ac:dyDescent="0.35">
      <c r="A41" s="3" t="s">
        <v>103</v>
      </c>
      <c r="B41" s="3" t="s">
        <v>531</v>
      </c>
      <c r="C41" s="3" t="s">
        <v>363</v>
      </c>
      <c r="D41" s="4">
        <v>59</v>
      </c>
      <c r="E41" s="5">
        <v>0.18322981366459601</v>
      </c>
      <c r="F41" s="6">
        <v>92.4871395224651</v>
      </c>
      <c r="G41" s="5">
        <v>0.16529474056264201</v>
      </c>
      <c r="H41" s="4">
        <v>322</v>
      </c>
      <c r="I41" s="5">
        <v>5.6438399214874202E-2</v>
      </c>
      <c r="J41" s="3" t="s">
        <v>686</v>
      </c>
    </row>
    <row r="42" spans="1:10" x14ac:dyDescent="0.35">
      <c r="A42" s="3" t="s">
        <v>103</v>
      </c>
      <c r="B42" s="3" t="s">
        <v>531</v>
      </c>
      <c r="C42" s="3" t="s">
        <v>305</v>
      </c>
      <c r="D42" s="4">
        <v>263</v>
      </c>
      <c r="E42" s="5">
        <v>0.81677018633540399</v>
      </c>
      <c r="F42" s="6">
        <v>467.04148920250702</v>
      </c>
      <c r="G42" s="5">
        <v>0.83470525943735796</v>
      </c>
      <c r="H42" s="4">
        <v>322</v>
      </c>
      <c r="I42" s="5">
        <v>5.6438399214874202E-2</v>
      </c>
      <c r="J42" s="3" t="s">
        <v>687</v>
      </c>
    </row>
    <row r="43" spans="1:10" x14ac:dyDescent="0.35">
      <c r="A43" s="3" t="s">
        <v>103</v>
      </c>
      <c r="B43" s="3" t="s">
        <v>537</v>
      </c>
      <c r="C43" s="3" t="s">
        <v>363</v>
      </c>
      <c r="D43" s="4">
        <v>70</v>
      </c>
      <c r="E43" s="5">
        <v>0.23972602739726001</v>
      </c>
      <c r="F43" s="6">
        <v>112.644596755172</v>
      </c>
      <c r="G43" s="5">
        <v>0.22287323281000701</v>
      </c>
      <c r="H43" s="4">
        <v>292</v>
      </c>
      <c r="I43" s="5">
        <v>6.5404231147538905E-2</v>
      </c>
      <c r="J43" s="3" t="s">
        <v>688</v>
      </c>
    </row>
    <row r="44" spans="1:10" x14ac:dyDescent="0.35">
      <c r="A44" s="3" t="s">
        <v>103</v>
      </c>
      <c r="B44" s="3" t="s">
        <v>537</v>
      </c>
      <c r="C44" s="3" t="s">
        <v>305</v>
      </c>
      <c r="D44" s="4">
        <v>222</v>
      </c>
      <c r="E44" s="5">
        <v>0.76027397260273999</v>
      </c>
      <c r="F44" s="6">
        <v>392.77543657470898</v>
      </c>
      <c r="G44" s="5">
        <v>0.77712676718999296</v>
      </c>
      <c r="H44" s="4">
        <v>292</v>
      </c>
      <c r="I44" s="5">
        <v>6.5404231147538905E-2</v>
      </c>
      <c r="J44" s="3" t="s">
        <v>689</v>
      </c>
    </row>
    <row r="45" spans="1:10" x14ac:dyDescent="0.35">
      <c r="A45" s="3" t="s">
        <v>103</v>
      </c>
      <c r="B45" s="3" t="s">
        <v>543</v>
      </c>
      <c r="C45" s="3" t="s">
        <v>363</v>
      </c>
      <c r="D45" s="4">
        <v>61</v>
      </c>
      <c r="E45" s="5">
        <v>0.18944099378882001</v>
      </c>
      <c r="F45" s="6">
        <v>98.843333625128295</v>
      </c>
      <c r="G45" s="5">
        <v>0.176654649200646</v>
      </c>
      <c r="H45" s="4">
        <v>322</v>
      </c>
      <c r="I45" s="5">
        <v>5.7168392197145E-2</v>
      </c>
      <c r="J45" s="3" t="s">
        <v>690</v>
      </c>
    </row>
    <row r="46" spans="1:10" x14ac:dyDescent="0.35">
      <c r="A46" s="3" t="s">
        <v>103</v>
      </c>
      <c r="B46" s="3" t="s">
        <v>543</v>
      </c>
      <c r="C46" s="3" t="s">
        <v>305</v>
      </c>
      <c r="D46" s="4">
        <v>261</v>
      </c>
      <c r="E46" s="5">
        <v>0.81055900621118004</v>
      </c>
      <c r="F46" s="6">
        <v>460.68529509984398</v>
      </c>
      <c r="G46" s="5">
        <v>0.823345350799354</v>
      </c>
      <c r="H46" s="4">
        <v>322</v>
      </c>
      <c r="I46" s="5">
        <v>5.7168392197145E-2</v>
      </c>
      <c r="J46" s="3" t="s">
        <v>691</v>
      </c>
    </row>
    <row r="47" spans="1:10" x14ac:dyDescent="0.35">
      <c r="A47" s="3" t="s">
        <v>103</v>
      </c>
      <c r="B47" s="3" t="s">
        <v>548</v>
      </c>
      <c r="C47" s="3" t="s">
        <v>363</v>
      </c>
      <c r="D47" s="4">
        <v>45</v>
      </c>
      <c r="E47" s="5">
        <v>0.14018691588785001</v>
      </c>
      <c r="F47" s="6">
        <v>75.241809380324199</v>
      </c>
      <c r="G47" s="5">
        <v>0.13488546937972401</v>
      </c>
      <c r="H47" s="4">
        <v>321</v>
      </c>
      <c r="I47" s="5">
        <v>5.0729182529552302E-2</v>
      </c>
      <c r="J47" s="3" t="s">
        <v>692</v>
      </c>
    </row>
    <row r="48" spans="1:10" x14ac:dyDescent="0.35">
      <c r="A48" s="3" t="s">
        <v>103</v>
      </c>
      <c r="B48" s="3" t="s">
        <v>548</v>
      </c>
      <c r="C48" s="3" t="s">
        <v>305</v>
      </c>
      <c r="D48" s="4">
        <v>276</v>
      </c>
      <c r="E48" s="5">
        <v>0.85981308411214996</v>
      </c>
      <c r="F48" s="6">
        <v>482.578167273399</v>
      </c>
      <c r="G48" s="5">
        <v>0.86511453062027599</v>
      </c>
      <c r="H48" s="4">
        <v>321</v>
      </c>
      <c r="I48" s="5">
        <v>5.0729182529552302E-2</v>
      </c>
      <c r="J48" s="3" t="s">
        <v>693</v>
      </c>
    </row>
    <row r="49" spans="1:10" x14ac:dyDescent="0.35">
      <c r="A49" s="3" t="s">
        <v>103</v>
      </c>
      <c r="B49" s="3" t="s">
        <v>553</v>
      </c>
      <c r="C49" s="3" t="s">
        <v>363</v>
      </c>
      <c r="D49" s="4">
        <v>58</v>
      </c>
      <c r="E49" s="5">
        <v>0.18181818181818199</v>
      </c>
      <c r="F49" s="6">
        <v>98.930574766196699</v>
      </c>
      <c r="G49" s="5">
        <v>0.17836002522498701</v>
      </c>
      <c r="H49" s="4">
        <v>319</v>
      </c>
      <c r="I49" s="5">
        <v>5.6533105183643698E-2</v>
      </c>
      <c r="J49" s="3" t="s">
        <v>694</v>
      </c>
    </row>
    <row r="50" spans="1:10" x14ac:dyDescent="0.35">
      <c r="A50" s="3" t="s">
        <v>103</v>
      </c>
      <c r="B50" s="3" t="s">
        <v>553</v>
      </c>
      <c r="C50" s="3" t="s">
        <v>305</v>
      </c>
      <c r="D50" s="4">
        <v>261</v>
      </c>
      <c r="E50" s="5">
        <v>0.81818181818181801</v>
      </c>
      <c r="F50" s="6">
        <v>455.73729232680103</v>
      </c>
      <c r="G50" s="5">
        <v>0.82163997477501305</v>
      </c>
      <c r="H50" s="4">
        <v>319</v>
      </c>
      <c r="I50" s="5">
        <v>5.6533105183643698E-2</v>
      </c>
      <c r="J50" s="3" t="s">
        <v>695</v>
      </c>
    </row>
    <row r="51" spans="1:10" x14ac:dyDescent="0.35">
      <c r="A51" s="3" t="s">
        <v>103</v>
      </c>
      <c r="B51" s="3" t="s">
        <v>559</v>
      </c>
      <c r="C51" s="3" t="s">
        <v>363</v>
      </c>
      <c r="D51" s="4">
        <v>96</v>
      </c>
      <c r="E51" s="5">
        <v>0.35036496350364998</v>
      </c>
      <c r="F51" s="6">
        <v>170.67066812150799</v>
      </c>
      <c r="G51" s="5">
        <v>0.35741360390541999</v>
      </c>
      <c r="H51" s="4">
        <v>274</v>
      </c>
      <c r="I51" s="5">
        <v>7.5452631013143895E-2</v>
      </c>
      <c r="J51" s="3" t="s">
        <v>696</v>
      </c>
    </row>
    <row r="52" spans="1:10" x14ac:dyDescent="0.35">
      <c r="A52" s="3" t="s">
        <v>103</v>
      </c>
      <c r="B52" s="3" t="s">
        <v>559</v>
      </c>
      <c r="C52" s="3" t="s">
        <v>305</v>
      </c>
      <c r="D52" s="4">
        <v>178</v>
      </c>
      <c r="E52" s="5">
        <v>0.64963503649635002</v>
      </c>
      <c r="F52" s="6">
        <v>306.84520216604801</v>
      </c>
      <c r="G52" s="5">
        <v>0.64258639609458001</v>
      </c>
      <c r="H52" s="4">
        <v>274</v>
      </c>
      <c r="I52" s="5">
        <v>7.5452631013143895E-2</v>
      </c>
      <c r="J52" s="3" t="s">
        <v>697</v>
      </c>
    </row>
    <row r="53" spans="1:10" x14ac:dyDescent="0.35">
      <c r="A53" s="3" t="s">
        <v>103</v>
      </c>
      <c r="B53" s="3" t="s">
        <v>565</v>
      </c>
      <c r="C53" s="3" t="s">
        <v>363</v>
      </c>
      <c r="D53" s="4">
        <v>44</v>
      </c>
      <c r="E53" s="5">
        <v>0.13664596273291901</v>
      </c>
      <c r="F53" s="6">
        <v>75.021859695095202</v>
      </c>
      <c r="G53" s="5">
        <v>0.13408046674224999</v>
      </c>
      <c r="H53" s="4">
        <v>322</v>
      </c>
      <c r="I53" s="5">
        <v>5.0109439311011097E-2</v>
      </c>
      <c r="J53" s="3" t="s">
        <v>698</v>
      </c>
    </row>
    <row r="54" spans="1:10" x14ac:dyDescent="0.35">
      <c r="A54" s="3" t="s">
        <v>103</v>
      </c>
      <c r="B54" s="3" t="s">
        <v>565</v>
      </c>
      <c r="C54" s="3" t="s">
        <v>305</v>
      </c>
      <c r="D54" s="4">
        <v>278</v>
      </c>
      <c r="E54" s="5">
        <v>0.86335403726708104</v>
      </c>
      <c r="F54" s="6">
        <v>484.50676902987698</v>
      </c>
      <c r="G54" s="5">
        <v>0.86591953325774995</v>
      </c>
      <c r="H54" s="4">
        <v>322</v>
      </c>
      <c r="I54" s="5">
        <v>5.0109439311011097E-2</v>
      </c>
      <c r="J54" s="3" t="s">
        <v>699</v>
      </c>
    </row>
    <row r="55" spans="1:10" x14ac:dyDescent="0.35">
      <c r="A55" s="3" t="s">
        <v>339</v>
      </c>
      <c r="B55" s="3" t="s">
        <v>495</v>
      </c>
      <c r="C55" s="3" t="s">
        <v>363</v>
      </c>
      <c r="D55" s="4">
        <v>3</v>
      </c>
      <c r="E55" s="5">
        <v>0.42857142857142899</v>
      </c>
      <c r="F55" s="6">
        <v>5.0515449600190401</v>
      </c>
      <c r="G55" s="5">
        <v>0.45881078234483602</v>
      </c>
      <c r="H55" s="4">
        <v>7</v>
      </c>
      <c r="I55" s="5">
        <v>0.48966400193868898</v>
      </c>
      <c r="J55" s="3" t="s">
        <v>700</v>
      </c>
    </row>
    <row r="56" spans="1:10" x14ac:dyDescent="0.35">
      <c r="A56" s="3" t="s">
        <v>339</v>
      </c>
      <c r="B56" s="3" t="s">
        <v>495</v>
      </c>
      <c r="C56" s="3" t="s">
        <v>305</v>
      </c>
      <c r="D56" s="4">
        <v>4</v>
      </c>
      <c r="E56" s="5">
        <v>0.57142857142857095</v>
      </c>
      <c r="F56" s="6">
        <v>5.9585383998405401</v>
      </c>
      <c r="G56" s="5">
        <v>0.54118921765516403</v>
      </c>
      <c r="H56" s="4">
        <v>7</v>
      </c>
      <c r="I56" s="5">
        <v>0.48966400193868898</v>
      </c>
      <c r="J56" s="3" t="s">
        <v>701</v>
      </c>
    </row>
    <row r="57" spans="1:10" x14ac:dyDescent="0.35">
      <c r="A57" s="3" t="s">
        <v>339</v>
      </c>
      <c r="B57" s="3" t="s">
        <v>501</v>
      </c>
      <c r="C57" s="3" t="s">
        <v>363</v>
      </c>
      <c r="D57" s="4">
        <v>3</v>
      </c>
      <c r="E57" s="5">
        <v>0.375</v>
      </c>
      <c r="F57" s="6">
        <v>7.7830075722018499</v>
      </c>
      <c r="G57" s="5">
        <v>0.50631373342999197</v>
      </c>
      <c r="H57" s="4">
        <v>8</v>
      </c>
      <c r="I57" s="5">
        <v>0.44809001218494299</v>
      </c>
      <c r="J57" s="3" t="s">
        <v>702</v>
      </c>
    </row>
    <row r="58" spans="1:10" x14ac:dyDescent="0.35">
      <c r="A58" s="3" t="s">
        <v>339</v>
      </c>
      <c r="B58" s="3" t="s">
        <v>501</v>
      </c>
      <c r="C58" s="3" t="s">
        <v>305</v>
      </c>
      <c r="D58" s="4">
        <v>5</v>
      </c>
      <c r="E58" s="5">
        <v>0.625</v>
      </c>
      <c r="F58" s="6">
        <v>7.58889932725421</v>
      </c>
      <c r="G58" s="5">
        <v>0.49368626657000803</v>
      </c>
      <c r="H58" s="4">
        <v>8</v>
      </c>
      <c r="I58" s="5">
        <v>0.44809001218494299</v>
      </c>
      <c r="J58" s="3" t="s">
        <v>703</v>
      </c>
    </row>
    <row r="59" spans="1:10" x14ac:dyDescent="0.35">
      <c r="A59" s="3" t="s">
        <v>339</v>
      </c>
      <c r="B59" s="3" t="s">
        <v>507</v>
      </c>
      <c r="C59" s="3" t="s">
        <v>363</v>
      </c>
      <c r="D59" s="4">
        <v>5</v>
      </c>
      <c r="E59" s="5">
        <v>0.625</v>
      </c>
      <c r="F59" s="6">
        <v>12.319795030371001</v>
      </c>
      <c r="G59" s="5">
        <v>0.801448714915583</v>
      </c>
      <c r="H59" s="4">
        <v>8</v>
      </c>
      <c r="I59" s="5">
        <v>0.44809001218494299</v>
      </c>
      <c r="J59" s="3" t="s">
        <v>704</v>
      </c>
    </row>
    <row r="60" spans="1:10" x14ac:dyDescent="0.35">
      <c r="A60" s="3" t="s">
        <v>339</v>
      </c>
      <c r="B60" s="3" t="s">
        <v>507</v>
      </c>
      <c r="C60" s="3" t="s">
        <v>305</v>
      </c>
      <c r="D60" s="4">
        <v>3</v>
      </c>
      <c r="E60" s="5">
        <v>0.375</v>
      </c>
      <c r="F60" s="6">
        <v>3.05211186908502</v>
      </c>
      <c r="G60" s="5">
        <v>0.198551285084417</v>
      </c>
      <c r="H60" s="4">
        <v>8</v>
      </c>
      <c r="I60" s="5">
        <v>0.44809001218494299</v>
      </c>
      <c r="J60" s="3" t="s">
        <v>705</v>
      </c>
    </row>
    <row r="61" spans="1:10" x14ac:dyDescent="0.35">
      <c r="A61" s="3" t="s">
        <v>339</v>
      </c>
      <c r="B61" s="3" t="s">
        <v>513</v>
      </c>
      <c r="C61" s="3" t="s">
        <v>363</v>
      </c>
      <c r="D61" s="4">
        <v>4</v>
      </c>
      <c r="E61" s="5">
        <v>0.66666666666666696</v>
      </c>
      <c r="F61" s="6">
        <v>9.5647839517609601</v>
      </c>
      <c r="G61" s="5">
        <v>0.893816262139002</v>
      </c>
      <c r="H61" s="4">
        <v>6</v>
      </c>
      <c r="I61" s="5">
        <v>0.503816901431831</v>
      </c>
      <c r="J61" s="3" t="s">
        <v>706</v>
      </c>
    </row>
    <row r="62" spans="1:10" x14ac:dyDescent="0.35">
      <c r="A62" s="3" t="s">
        <v>339</v>
      </c>
      <c r="B62" s="3" t="s">
        <v>513</v>
      </c>
      <c r="C62" s="3" t="s">
        <v>305</v>
      </c>
      <c r="D62" s="4">
        <v>2</v>
      </c>
      <c r="E62" s="5">
        <v>0.33333333333333298</v>
      </c>
      <c r="F62" s="6">
        <v>1.1362788470645599</v>
      </c>
      <c r="G62" s="5">
        <v>0.106183737860998</v>
      </c>
      <c r="H62" s="4">
        <v>6</v>
      </c>
      <c r="I62" s="5">
        <v>0.503816901431831</v>
      </c>
      <c r="J62" s="3" t="s">
        <v>425</v>
      </c>
    </row>
    <row r="63" spans="1:10" x14ac:dyDescent="0.35">
      <c r="A63" s="3" t="s">
        <v>339</v>
      </c>
      <c r="B63" s="3" t="s">
        <v>519</v>
      </c>
      <c r="C63" s="3" t="s">
        <v>363</v>
      </c>
      <c r="D63" s="4">
        <v>3</v>
      </c>
      <c r="E63" s="5">
        <v>0.375</v>
      </c>
      <c r="F63" s="6">
        <v>5.0515449600190401</v>
      </c>
      <c r="G63" s="5">
        <v>0.32862188101059803</v>
      </c>
      <c r="H63" s="4">
        <v>8</v>
      </c>
      <c r="I63" s="5">
        <v>0.44809001218494299</v>
      </c>
      <c r="J63" s="3" t="s">
        <v>707</v>
      </c>
    </row>
    <row r="64" spans="1:10" x14ac:dyDescent="0.35">
      <c r="A64" s="3" t="s">
        <v>339</v>
      </c>
      <c r="B64" s="3" t="s">
        <v>519</v>
      </c>
      <c r="C64" s="3" t="s">
        <v>305</v>
      </c>
      <c r="D64" s="4">
        <v>5</v>
      </c>
      <c r="E64" s="5">
        <v>0.625</v>
      </c>
      <c r="F64" s="6">
        <v>10.320361939436999</v>
      </c>
      <c r="G64" s="5">
        <v>0.67137811898940203</v>
      </c>
      <c r="H64" s="4">
        <v>8</v>
      </c>
      <c r="I64" s="5">
        <v>0.44809001218494299</v>
      </c>
      <c r="J64" s="3" t="s">
        <v>708</v>
      </c>
    </row>
    <row r="65" spans="1:10" x14ac:dyDescent="0.35">
      <c r="A65" s="3" t="s">
        <v>339</v>
      </c>
      <c r="B65" s="3" t="s">
        <v>525</v>
      </c>
      <c r="C65" s="3" t="s">
        <v>363</v>
      </c>
      <c r="D65" s="4">
        <v>3</v>
      </c>
      <c r="E65" s="5">
        <v>0.42857142857142899</v>
      </c>
      <c r="F65" s="6">
        <v>7.7830075722018499</v>
      </c>
      <c r="G65" s="5">
        <v>0.566385149679419</v>
      </c>
      <c r="H65" s="4">
        <v>7</v>
      </c>
      <c r="I65" s="5">
        <v>0.48966400193868898</v>
      </c>
      <c r="J65" s="3" t="s">
        <v>709</v>
      </c>
    </row>
    <row r="66" spans="1:10" x14ac:dyDescent="0.35">
      <c r="A66" s="3" t="s">
        <v>339</v>
      </c>
      <c r="B66" s="3" t="s">
        <v>525</v>
      </c>
      <c r="C66" s="3" t="s">
        <v>305</v>
      </c>
      <c r="D66" s="4">
        <v>4</v>
      </c>
      <c r="E66" s="5">
        <v>0.57142857142857095</v>
      </c>
      <c r="F66" s="6">
        <v>5.9585383998405401</v>
      </c>
      <c r="G66" s="5">
        <v>0.433614850320581</v>
      </c>
      <c r="H66" s="4">
        <v>7</v>
      </c>
      <c r="I66" s="5">
        <v>0.48966400193868898</v>
      </c>
      <c r="J66" s="3" t="s">
        <v>710</v>
      </c>
    </row>
    <row r="67" spans="1:10" x14ac:dyDescent="0.35">
      <c r="A67" s="3" t="s">
        <v>339</v>
      </c>
      <c r="B67" s="3" t="s">
        <v>531</v>
      </c>
      <c r="C67" s="3" t="s">
        <v>363</v>
      </c>
      <c r="D67" s="4">
        <v>4</v>
      </c>
      <c r="E67" s="5">
        <v>0.5</v>
      </c>
      <c r="F67" s="6">
        <v>8.6590670613638405</v>
      </c>
      <c r="G67" s="5">
        <v>0.56330467768252201</v>
      </c>
      <c r="H67" s="4">
        <v>8</v>
      </c>
      <c r="I67" s="5">
        <v>0.46278537461177699</v>
      </c>
      <c r="J67" s="3" t="s">
        <v>711</v>
      </c>
    </row>
    <row r="68" spans="1:10" x14ac:dyDescent="0.35">
      <c r="A68" s="3" t="s">
        <v>339</v>
      </c>
      <c r="B68" s="3" t="s">
        <v>531</v>
      </c>
      <c r="C68" s="3" t="s">
        <v>305</v>
      </c>
      <c r="D68" s="4">
        <v>4</v>
      </c>
      <c r="E68" s="5">
        <v>0.5</v>
      </c>
      <c r="F68" s="6">
        <v>6.7128398380922203</v>
      </c>
      <c r="G68" s="5">
        <v>0.43669532231747699</v>
      </c>
      <c r="H68" s="4">
        <v>8</v>
      </c>
      <c r="I68" s="5">
        <v>0.46278537461177699</v>
      </c>
      <c r="J68" s="3" t="s">
        <v>712</v>
      </c>
    </row>
    <row r="69" spans="1:10" x14ac:dyDescent="0.35">
      <c r="A69" s="3" t="s">
        <v>339</v>
      </c>
      <c r="B69" s="3" t="s">
        <v>537</v>
      </c>
      <c r="C69" s="3" t="s">
        <v>363</v>
      </c>
      <c r="D69" s="4">
        <v>3</v>
      </c>
      <c r="E69" s="5">
        <v>0.42857142857142899</v>
      </c>
      <c r="F69" s="6">
        <v>5.0515449600190401</v>
      </c>
      <c r="G69" s="5">
        <v>0.45881078234483602</v>
      </c>
      <c r="H69" s="4">
        <v>7</v>
      </c>
      <c r="I69" s="5">
        <v>0.48966400193868898</v>
      </c>
      <c r="J69" s="3" t="s">
        <v>700</v>
      </c>
    </row>
    <row r="70" spans="1:10" x14ac:dyDescent="0.35">
      <c r="A70" s="3" t="s">
        <v>339</v>
      </c>
      <c r="B70" s="3" t="s">
        <v>537</v>
      </c>
      <c r="C70" s="3" t="s">
        <v>305</v>
      </c>
      <c r="D70" s="4">
        <v>4</v>
      </c>
      <c r="E70" s="5">
        <v>0.57142857142857095</v>
      </c>
      <c r="F70" s="6">
        <v>5.9585383998405401</v>
      </c>
      <c r="G70" s="5">
        <v>0.54118921765516403</v>
      </c>
      <c r="H70" s="4">
        <v>7</v>
      </c>
      <c r="I70" s="5">
        <v>0.48966400193868898</v>
      </c>
      <c r="J70" s="3" t="s">
        <v>701</v>
      </c>
    </row>
    <row r="71" spans="1:10" x14ac:dyDescent="0.35">
      <c r="A71" s="3" t="s">
        <v>339</v>
      </c>
      <c r="B71" s="3" t="s">
        <v>543</v>
      </c>
      <c r="C71" s="3" t="s">
        <v>363</v>
      </c>
      <c r="D71" s="4">
        <v>5</v>
      </c>
      <c r="E71" s="5">
        <v>0.625</v>
      </c>
      <c r="F71" s="6">
        <v>10.289427988777501</v>
      </c>
      <c r="G71" s="5">
        <v>0.669365749875938</v>
      </c>
      <c r="H71" s="4">
        <v>8</v>
      </c>
      <c r="I71" s="5">
        <v>0.44809001218494299</v>
      </c>
      <c r="J71" s="3" t="s">
        <v>713</v>
      </c>
    </row>
    <row r="72" spans="1:10" x14ac:dyDescent="0.35">
      <c r="A72" s="3" t="s">
        <v>339</v>
      </c>
      <c r="B72" s="3" t="s">
        <v>543</v>
      </c>
      <c r="C72" s="3" t="s">
        <v>305</v>
      </c>
      <c r="D72" s="4">
        <v>3</v>
      </c>
      <c r="E72" s="5">
        <v>0.375</v>
      </c>
      <c r="F72" s="6">
        <v>5.0824789106785504</v>
      </c>
      <c r="G72" s="5">
        <v>0.330634250124062</v>
      </c>
      <c r="H72" s="4">
        <v>8</v>
      </c>
      <c r="I72" s="5">
        <v>0.44809001218494299</v>
      </c>
      <c r="J72" s="3" t="s">
        <v>714</v>
      </c>
    </row>
    <row r="73" spans="1:10" x14ac:dyDescent="0.35">
      <c r="A73" s="3" t="s">
        <v>339</v>
      </c>
      <c r="B73" s="3" t="s">
        <v>548</v>
      </c>
      <c r="C73" s="3" t="s">
        <v>363</v>
      </c>
      <c r="D73" s="4">
        <v>3</v>
      </c>
      <c r="E73" s="5">
        <v>0.42857142857142899</v>
      </c>
      <c r="F73" s="6">
        <v>5.0515449600190401</v>
      </c>
      <c r="G73" s="5">
        <v>0.45881078234483602</v>
      </c>
      <c r="H73" s="4">
        <v>7</v>
      </c>
      <c r="I73" s="5">
        <v>0.48966400193868898</v>
      </c>
      <c r="J73" s="3" t="s">
        <v>700</v>
      </c>
    </row>
    <row r="74" spans="1:10" x14ac:dyDescent="0.35">
      <c r="A74" s="3" t="s">
        <v>339</v>
      </c>
      <c r="B74" s="3" t="s">
        <v>548</v>
      </c>
      <c r="C74" s="3" t="s">
        <v>305</v>
      </c>
      <c r="D74" s="4">
        <v>4</v>
      </c>
      <c r="E74" s="5">
        <v>0.57142857142857095</v>
      </c>
      <c r="F74" s="6">
        <v>5.9585383998405401</v>
      </c>
      <c r="G74" s="5">
        <v>0.54118921765516403</v>
      </c>
      <c r="H74" s="4">
        <v>7</v>
      </c>
      <c r="I74" s="5">
        <v>0.48966400193868898</v>
      </c>
      <c r="J74" s="3" t="s">
        <v>701</v>
      </c>
    </row>
    <row r="75" spans="1:10" x14ac:dyDescent="0.35">
      <c r="A75" s="3" t="s">
        <v>339</v>
      </c>
      <c r="B75" s="3" t="s">
        <v>553</v>
      </c>
      <c r="C75" s="3" t="s">
        <v>363</v>
      </c>
      <c r="D75" s="4">
        <v>3</v>
      </c>
      <c r="E75" s="5">
        <v>0.375</v>
      </c>
      <c r="F75" s="6">
        <v>5.0515449600190401</v>
      </c>
      <c r="G75" s="5">
        <v>0.32862188101059803</v>
      </c>
      <c r="H75" s="4">
        <v>8</v>
      </c>
      <c r="I75" s="5">
        <v>0.44809001218494299</v>
      </c>
      <c r="J75" s="3" t="s">
        <v>707</v>
      </c>
    </row>
    <row r="76" spans="1:10" x14ac:dyDescent="0.35">
      <c r="A76" s="3" t="s">
        <v>339</v>
      </c>
      <c r="B76" s="3" t="s">
        <v>553</v>
      </c>
      <c r="C76" s="3" t="s">
        <v>305</v>
      </c>
      <c r="D76" s="4">
        <v>5</v>
      </c>
      <c r="E76" s="5">
        <v>0.625</v>
      </c>
      <c r="F76" s="6">
        <v>10.320361939436999</v>
      </c>
      <c r="G76" s="5">
        <v>0.67137811898940203</v>
      </c>
      <c r="H76" s="4">
        <v>8</v>
      </c>
      <c r="I76" s="5">
        <v>0.44809001218494299</v>
      </c>
      <c r="J76" s="3" t="s">
        <v>708</v>
      </c>
    </row>
    <row r="77" spans="1:10" x14ac:dyDescent="0.35">
      <c r="A77" s="3" t="s">
        <v>339</v>
      </c>
      <c r="B77" s="3" t="s">
        <v>559</v>
      </c>
      <c r="C77" s="3" t="s">
        <v>363</v>
      </c>
      <c r="D77" s="4">
        <v>5</v>
      </c>
      <c r="E77" s="5">
        <v>0.625</v>
      </c>
      <c r="F77" s="6">
        <v>12.319795030371001</v>
      </c>
      <c r="G77" s="5">
        <v>0.801448714915583</v>
      </c>
      <c r="H77" s="4">
        <v>8</v>
      </c>
      <c r="I77" s="5">
        <v>0.44809001218494299</v>
      </c>
      <c r="J77" s="3" t="s">
        <v>704</v>
      </c>
    </row>
    <row r="78" spans="1:10" x14ac:dyDescent="0.35">
      <c r="A78" s="3" t="s">
        <v>339</v>
      </c>
      <c r="B78" s="3" t="s">
        <v>559</v>
      </c>
      <c r="C78" s="3" t="s">
        <v>305</v>
      </c>
      <c r="D78" s="4">
        <v>3</v>
      </c>
      <c r="E78" s="5">
        <v>0.375</v>
      </c>
      <c r="F78" s="6">
        <v>3.05211186908502</v>
      </c>
      <c r="G78" s="5">
        <v>0.198551285084417</v>
      </c>
      <c r="H78" s="4">
        <v>8</v>
      </c>
      <c r="I78" s="5">
        <v>0.44809001218494299</v>
      </c>
      <c r="J78" s="3" t="s">
        <v>705</v>
      </c>
    </row>
    <row r="79" spans="1:10" x14ac:dyDescent="0.35">
      <c r="A79" s="3" t="s">
        <v>339</v>
      </c>
      <c r="B79" s="3" t="s">
        <v>565</v>
      </c>
      <c r="C79" s="3" t="s">
        <v>363</v>
      </c>
      <c r="D79" s="4">
        <v>3</v>
      </c>
      <c r="E79" s="5">
        <v>0.42857142857142899</v>
      </c>
      <c r="F79" s="6">
        <v>5.0515449600190401</v>
      </c>
      <c r="G79" s="5">
        <v>0.45881078234483602</v>
      </c>
      <c r="H79" s="4">
        <v>7</v>
      </c>
      <c r="I79" s="5">
        <v>0.48966400193868898</v>
      </c>
      <c r="J79" s="3" t="s">
        <v>700</v>
      </c>
    </row>
    <row r="80" spans="1:10" x14ac:dyDescent="0.35">
      <c r="A80" s="12" t="s">
        <v>339</v>
      </c>
      <c r="B80" s="12" t="s">
        <v>565</v>
      </c>
      <c r="C80" s="12" t="s">
        <v>305</v>
      </c>
      <c r="D80" s="13">
        <v>4</v>
      </c>
      <c r="E80" s="14">
        <v>0.57142857142857095</v>
      </c>
      <c r="F80" s="15">
        <v>5.9585383998405401</v>
      </c>
      <c r="G80" s="14">
        <v>0.54118921765516403</v>
      </c>
      <c r="H80" s="13">
        <v>7</v>
      </c>
      <c r="I80" s="14">
        <v>0.48966400193868898</v>
      </c>
      <c r="J80" s="12" t="s">
        <v>701</v>
      </c>
    </row>
    <row r="81" spans="1:10" x14ac:dyDescent="0.35">
      <c r="A81" s="18" t="s">
        <v>228</v>
      </c>
      <c r="B81" s="3"/>
      <c r="C81" s="3"/>
      <c r="D81" s="4"/>
      <c r="E81" s="5"/>
      <c r="F81" s="6"/>
      <c r="G81" s="5"/>
      <c r="H81" s="4"/>
      <c r="I81" s="5"/>
      <c r="J81" s="3"/>
    </row>
    <row r="82" spans="1:10" x14ac:dyDescent="0.35">
      <c r="A8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H15"/>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23</v>
      </c>
    </row>
    <row r="2" spans="1:8" ht="29" x14ac:dyDescent="0.35">
      <c r="A2" s="16" t="s">
        <v>715</v>
      </c>
      <c r="B2" s="16" t="s">
        <v>93</v>
      </c>
      <c r="C2" s="16" t="s">
        <v>94</v>
      </c>
      <c r="D2" s="16" t="s">
        <v>95</v>
      </c>
      <c r="E2" s="16" t="s">
        <v>96</v>
      </c>
      <c r="F2" s="16" t="s">
        <v>97</v>
      </c>
      <c r="G2" s="16" t="s">
        <v>98</v>
      </c>
      <c r="H2" s="16" t="s">
        <v>99</v>
      </c>
    </row>
    <row r="3" spans="1:8" x14ac:dyDescent="0.35">
      <c r="A3" s="8" t="s">
        <v>716</v>
      </c>
      <c r="B3" s="9">
        <v>2554</v>
      </c>
      <c r="C3" s="10">
        <v>0.63722554890219596</v>
      </c>
      <c r="D3" s="11">
        <v>2477.7371320345101</v>
      </c>
      <c r="E3" s="10">
        <v>0.61819788723415903</v>
      </c>
      <c r="F3" s="9">
        <v>4008</v>
      </c>
      <c r="G3" s="10">
        <v>1.98817997428152E-2</v>
      </c>
      <c r="H3" s="8" t="s">
        <v>717</v>
      </c>
    </row>
    <row r="4" spans="1:8" x14ac:dyDescent="0.35">
      <c r="A4" s="3" t="s">
        <v>718</v>
      </c>
      <c r="B4" s="4">
        <v>32</v>
      </c>
      <c r="C4" s="5">
        <v>7.9840319361277404E-3</v>
      </c>
      <c r="D4" s="6">
        <v>27.8131343754449</v>
      </c>
      <c r="E4" s="5">
        <v>6.9394047842926297E-3</v>
      </c>
      <c r="F4" s="4">
        <v>4008</v>
      </c>
      <c r="G4" s="5">
        <v>3.6801135783941399E-3</v>
      </c>
      <c r="H4" s="3" t="s">
        <v>496</v>
      </c>
    </row>
    <row r="5" spans="1:8" x14ac:dyDescent="0.35">
      <c r="A5" s="3" t="s">
        <v>719</v>
      </c>
      <c r="B5" s="4">
        <v>329</v>
      </c>
      <c r="C5" s="5">
        <v>8.2085828343313405E-2</v>
      </c>
      <c r="D5" s="6">
        <v>429.56598482335801</v>
      </c>
      <c r="E5" s="5">
        <v>0.107177141921995</v>
      </c>
      <c r="F5" s="4">
        <v>4008</v>
      </c>
      <c r="G5" s="5">
        <v>1.13507847561198E-2</v>
      </c>
      <c r="H5" s="3" t="s">
        <v>720</v>
      </c>
    </row>
    <row r="6" spans="1:8" x14ac:dyDescent="0.35">
      <c r="A6" s="3" t="s">
        <v>721</v>
      </c>
      <c r="B6" s="4">
        <v>436</v>
      </c>
      <c r="C6" s="5">
        <v>0.10878243512974101</v>
      </c>
      <c r="D6" s="6">
        <v>393.048436581891</v>
      </c>
      <c r="E6" s="5">
        <v>9.80659771910906E-2</v>
      </c>
      <c r="F6" s="4">
        <v>4008</v>
      </c>
      <c r="G6" s="5">
        <v>1.2875438095208899E-2</v>
      </c>
      <c r="H6" s="3" t="s">
        <v>722</v>
      </c>
    </row>
    <row r="7" spans="1:8" x14ac:dyDescent="0.35">
      <c r="A7" s="3" t="s">
        <v>723</v>
      </c>
      <c r="B7" s="4">
        <v>79</v>
      </c>
      <c r="C7" s="5">
        <v>1.9710578842315401E-2</v>
      </c>
      <c r="D7" s="6">
        <v>67.255533242822693</v>
      </c>
      <c r="E7" s="5">
        <v>1.6780322665374901E-2</v>
      </c>
      <c r="F7" s="4">
        <v>4008</v>
      </c>
      <c r="G7" s="5">
        <v>5.7480111965774097E-3</v>
      </c>
      <c r="H7" s="3" t="s">
        <v>334</v>
      </c>
    </row>
    <row r="8" spans="1:8" x14ac:dyDescent="0.35">
      <c r="A8" s="3" t="s">
        <v>724</v>
      </c>
      <c r="B8" s="4">
        <v>182</v>
      </c>
      <c r="C8" s="5">
        <v>4.5409181636726498E-2</v>
      </c>
      <c r="D8" s="6">
        <v>194.73043575209999</v>
      </c>
      <c r="E8" s="5">
        <v>4.8585438061901097E-2</v>
      </c>
      <c r="F8" s="4">
        <v>4008</v>
      </c>
      <c r="G8" s="5">
        <v>8.6093670178714592E-3</v>
      </c>
      <c r="H8" s="3" t="s">
        <v>725</v>
      </c>
    </row>
    <row r="9" spans="1:8" x14ac:dyDescent="0.35">
      <c r="A9" s="3" t="s">
        <v>726</v>
      </c>
      <c r="B9" s="4">
        <v>173</v>
      </c>
      <c r="C9" s="5">
        <v>4.31636726546906E-2</v>
      </c>
      <c r="D9" s="6">
        <v>205.687758132135</v>
      </c>
      <c r="E9" s="5">
        <v>5.1319300931171402E-2</v>
      </c>
      <c r="F9" s="4">
        <v>4008</v>
      </c>
      <c r="G9" s="5">
        <v>8.4036659583736992E-3</v>
      </c>
      <c r="H9" s="3" t="s">
        <v>727</v>
      </c>
    </row>
    <row r="10" spans="1:8" x14ac:dyDescent="0.35">
      <c r="A10" s="3" t="s">
        <v>201</v>
      </c>
      <c r="B10" s="4">
        <v>51</v>
      </c>
      <c r="C10" s="5">
        <v>1.2724550898203599E-2</v>
      </c>
      <c r="D10" s="6">
        <v>53.552844901678199</v>
      </c>
      <c r="E10" s="5">
        <v>1.33614882489217E-2</v>
      </c>
      <c r="F10" s="4">
        <v>4008</v>
      </c>
      <c r="G10" s="5">
        <v>4.6348017103556901E-3</v>
      </c>
      <c r="H10" s="3" t="s">
        <v>286</v>
      </c>
    </row>
    <row r="11" spans="1:8" x14ac:dyDescent="0.35">
      <c r="A11" s="3" t="s">
        <v>728</v>
      </c>
      <c r="B11" s="4">
        <v>18</v>
      </c>
      <c r="C11" s="5">
        <v>4.4910179640718596E-3</v>
      </c>
      <c r="D11" s="6">
        <v>16.821763610712399</v>
      </c>
      <c r="E11" s="5">
        <v>4.1970468090599799E-3</v>
      </c>
      <c r="F11" s="4">
        <v>4008</v>
      </c>
      <c r="G11" s="5">
        <v>2.7649402186539001E-3</v>
      </c>
      <c r="H11" s="3" t="s">
        <v>729</v>
      </c>
    </row>
    <row r="12" spans="1:8" x14ac:dyDescent="0.35">
      <c r="A12" s="12" t="s">
        <v>730</v>
      </c>
      <c r="B12" s="13">
        <v>154</v>
      </c>
      <c r="C12" s="14">
        <v>3.84231536926148E-2</v>
      </c>
      <c r="D12" s="15">
        <v>141.78697654535</v>
      </c>
      <c r="E12" s="14">
        <v>3.5375992152033402E-2</v>
      </c>
      <c r="F12" s="13">
        <v>4008</v>
      </c>
      <c r="G12" s="14">
        <v>7.9483916959529801E-3</v>
      </c>
      <c r="H12" s="12" t="s">
        <v>731</v>
      </c>
    </row>
    <row r="13" spans="1:8" x14ac:dyDescent="0.35">
      <c r="A13" s="18" t="s">
        <v>146</v>
      </c>
      <c r="B13" s="4"/>
      <c r="C13" s="5"/>
      <c r="D13" s="6"/>
      <c r="E13" s="5"/>
      <c r="F13" s="4"/>
      <c r="G13" s="5"/>
      <c r="H13" s="3"/>
    </row>
    <row r="14" spans="1:8" x14ac:dyDescent="0.35">
      <c r="A14" s="18" t="s">
        <v>732</v>
      </c>
    </row>
    <row r="15" spans="1:8" x14ac:dyDescent="0.35">
      <c r="A15"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I40"/>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24</v>
      </c>
    </row>
    <row r="2" spans="1:9" ht="29" x14ac:dyDescent="0.35">
      <c r="A2" s="16" t="s">
        <v>715</v>
      </c>
      <c r="B2" s="16" t="s">
        <v>733</v>
      </c>
      <c r="C2" s="16" t="s">
        <v>93</v>
      </c>
      <c r="D2" s="16" t="s">
        <v>94</v>
      </c>
      <c r="E2" s="16" t="s">
        <v>95</v>
      </c>
      <c r="F2" s="16" t="s">
        <v>96</v>
      </c>
      <c r="G2" s="16" t="s">
        <v>97</v>
      </c>
      <c r="H2" s="16" t="s">
        <v>98</v>
      </c>
      <c r="I2" s="16" t="s">
        <v>99</v>
      </c>
    </row>
    <row r="3" spans="1:9" x14ac:dyDescent="0.35">
      <c r="A3" s="8" t="s">
        <v>716</v>
      </c>
      <c r="B3" s="8" t="s">
        <v>734</v>
      </c>
      <c r="C3" s="9">
        <v>395</v>
      </c>
      <c r="D3" s="10">
        <v>0.15465935787000801</v>
      </c>
      <c r="E3" s="11">
        <v>742.91727228041304</v>
      </c>
      <c r="F3" s="10">
        <v>0.29983700154277199</v>
      </c>
      <c r="G3" s="9">
        <v>2554</v>
      </c>
      <c r="H3" s="10">
        <v>1.8730447102064299E-2</v>
      </c>
      <c r="I3" s="8" t="s">
        <v>735</v>
      </c>
    </row>
    <row r="4" spans="1:9" x14ac:dyDescent="0.35">
      <c r="A4" s="3" t="s">
        <v>716</v>
      </c>
      <c r="B4" s="3" t="s">
        <v>736</v>
      </c>
      <c r="C4" s="4">
        <v>943</v>
      </c>
      <c r="D4" s="5">
        <v>0.36922474549725898</v>
      </c>
      <c r="E4" s="6">
        <v>906.42796157229304</v>
      </c>
      <c r="F4" s="5">
        <v>0.36582894523117199</v>
      </c>
      <c r="G4" s="4">
        <v>2554</v>
      </c>
      <c r="H4" s="5">
        <v>2.4999244946548999E-2</v>
      </c>
      <c r="I4" s="3" t="s">
        <v>737</v>
      </c>
    </row>
    <row r="5" spans="1:9" x14ac:dyDescent="0.35">
      <c r="A5" s="3" t="s">
        <v>716</v>
      </c>
      <c r="B5" s="3" t="s">
        <v>738</v>
      </c>
      <c r="C5" s="4">
        <v>1214</v>
      </c>
      <c r="D5" s="5">
        <v>0.47533281127642901</v>
      </c>
      <c r="E5" s="6">
        <v>827.84166198480602</v>
      </c>
      <c r="F5" s="5">
        <v>0.33411198116284901</v>
      </c>
      <c r="G5" s="4">
        <v>2554</v>
      </c>
      <c r="H5" s="5">
        <v>2.5869320286401699E-2</v>
      </c>
      <c r="I5" s="3" t="s">
        <v>739</v>
      </c>
    </row>
    <row r="6" spans="1:9" x14ac:dyDescent="0.35">
      <c r="A6" s="3" t="s">
        <v>716</v>
      </c>
      <c r="B6" s="3" t="s">
        <v>339</v>
      </c>
      <c r="C6" s="4">
        <v>2</v>
      </c>
      <c r="D6" s="5">
        <v>7.8308535630383701E-4</v>
      </c>
      <c r="E6" s="6">
        <v>0.55023619699620097</v>
      </c>
      <c r="F6" s="5">
        <v>2.2207206320728299E-4</v>
      </c>
      <c r="G6" s="4">
        <v>2554</v>
      </c>
      <c r="H6" s="5">
        <v>1.4490341077496799E-3</v>
      </c>
      <c r="I6" s="3" t="s">
        <v>326</v>
      </c>
    </row>
    <row r="7" spans="1:9" x14ac:dyDescent="0.35">
      <c r="A7" s="3" t="s">
        <v>718</v>
      </c>
      <c r="B7" s="3" t="s">
        <v>734</v>
      </c>
      <c r="C7" s="4">
        <v>5</v>
      </c>
      <c r="D7" s="5">
        <v>0.15625</v>
      </c>
      <c r="E7" s="6">
        <v>6.6928840703194297</v>
      </c>
      <c r="F7" s="5">
        <v>0.240637534050399</v>
      </c>
      <c r="G7" s="4">
        <v>32</v>
      </c>
      <c r="H7" s="5">
        <v>0.16803375456935399</v>
      </c>
      <c r="I7" s="3" t="s">
        <v>740</v>
      </c>
    </row>
    <row r="8" spans="1:9" x14ac:dyDescent="0.35">
      <c r="A8" s="3" t="s">
        <v>718</v>
      </c>
      <c r="B8" s="3" t="s">
        <v>736</v>
      </c>
      <c r="C8" s="4">
        <v>6</v>
      </c>
      <c r="D8" s="5">
        <v>0.1875</v>
      </c>
      <c r="E8" s="6">
        <v>4.9104018945474301</v>
      </c>
      <c r="F8" s="5">
        <v>0.176549749059661</v>
      </c>
      <c r="G8" s="4">
        <v>32</v>
      </c>
      <c r="H8" s="5">
        <v>0.18063085863366299</v>
      </c>
      <c r="I8" s="3" t="s">
        <v>741</v>
      </c>
    </row>
    <row r="9" spans="1:9" x14ac:dyDescent="0.35">
      <c r="A9" s="3" t="s">
        <v>718</v>
      </c>
      <c r="B9" s="3" t="s">
        <v>738</v>
      </c>
      <c r="C9" s="4">
        <v>21</v>
      </c>
      <c r="D9" s="5">
        <v>0.65625</v>
      </c>
      <c r="E9" s="6">
        <v>16.209848410578001</v>
      </c>
      <c r="F9" s="5">
        <v>0.58281271688993996</v>
      </c>
      <c r="G9" s="4">
        <v>32</v>
      </c>
      <c r="H9" s="5">
        <v>0.21980402311300901</v>
      </c>
      <c r="I9" s="3" t="s">
        <v>742</v>
      </c>
    </row>
    <row r="10" spans="1:9" x14ac:dyDescent="0.35">
      <c r="A10" s="3" t="s">
        <v>719</v>
      </c>
      <c r="B10" s="3" t="s">
        <v>734</v>
      </c>
      <c r="C10" s="4">
        <v>83</v>
      </c>
      <c r="D10" s="5">
        <v>0.252279635258359</v>
      </c>
      <c r="E10" s="6">
        <v>186.76827552448</v>
      </c>
      <c r="F10" s="5">
        <v>0.43478367031616999</v>
      </c>
      <c r="G10" s="4">
        <v>329</v>
      </c>
      <c r="H10" s="5">
        <v>6.2685539432196999E-2</v>
      </c>
      <c r="I10" s="3" t="s">
        <v>743</v>
      </c>
    </row>
    <row r="11" spans="1:9" x14ac:dyDescent="0.35">
      <c r="A11" s="3" t="s">
        <v>719</v>
      </c>
      <c r="B11" s="3" t="s">
        <v>736</v>
      </c>
      <c r="C11" s="4">
        <v>116</v>
      </c>
      <c r="D11" s="5">
        <v>0.35258358662613998</v>
      </c>
      <c r="E11" s="6">
        <v>131.891026511983</v>
      </c>
      <c r="F11" s="5">
        <v>0.30703321764691899</v>
      </c>
      <c r="G11" s="4">
        <v>329</v>
      </c>
      <c r="H11" s="5">
        <v>6.8957191327568904E-2</v>
      </c>
      <c r="I11" s="3" t="s">
        <v>744</v>
      </c>
    </row>
    <row r="12" spans="1:9" x14ac:dyDescent="0.35">
      <c r="A12" s="3" t="s">
        <v>719</v>
      </c>
      <c r="B12" s="3" t="s">
        <v>738</v>
      </c>
      <c r="C12" s="4">
        <v>129</v>
      </c>
      <c r="D12" s="5">
        <v>0.39209726443769</v>
      </c>
      <c r="E12" s="6">
        <v>109.802974786749</v>
      </c>
      <c r="F12" s="5">
        <v>0.25561375589806501</v>
      </c>
      <c r="G12" s="4">
        <v>329</v>
      </c>
      <c r="H12" s="5">
        <v>7.0464539929943296E-2</v>
      </c>
      <c r="I12" s="3" t="s">
        <v>745</v>
      </c>
    </row>
    <row r="13" spans="1:9" x14ac:dyDescent="0.35">
      <c r="A13" s="3" t="s">
        <v>719</v>
      </c>
      <c r="B13" s="3" t="s">
        <v>339</v>
      </c>
      <c r="C13" s="4">
        <v>1</v>
      </c>
      <c r="D13" s="5">
        <v>3.0395136778115501E-3</v>
      </c>
      <c r="E13" s="6">
        <v>1.1037080001453601</v>
      </c>
      <c r="F13" s="5">
        <v>2.5693561388460901E-3</v>
      </c>
      <c r="G13" s="4">
        <v>329</v>
      </c>
      <c r="H13" s="5">
        <v>7.9450692990783306E-3</v>
      </c>
      <c r="I13" s="3" t="s">
        <v>746</v>
      </c>
    </row>
    <row r="14" spans="1:9" x14ac:dyDescent="0.35">
      <c r="A14" s="3" t="s">
        <v>721</v>
      </c>
      <c r="B14" s="3" t="s">
        <v>734</v>
      </c>
      <c r="C14" s="4">
        <v>31</v>
      </c>
      <c r="D14" s="5">
        <v>7.1100917431192706E-2</v>
      </c>
      <c r="E14" s="6">
        <v>63.717276262840002</v>
      </c>
      <c r="F14" s="5">
        <v>0.162110494108439</v>
      </c>
      <c r="G14" s="4">
        <v>436</v>
      </c>
      <c r="H14" s="5">
        <v>3.2220571500263598E-2</v>
      </c>
      <c r="I14" s="3" t="s">
        <v>747</v>
      </c>
    </row>
    <row r="15" spans="1:9" x14ac:dyDescent="0.35">
      <c r="A15" s="3" t="s">
        <v>721</v>
      </c>
      <c r="B15" s="3" t="s">
        <v>736</v>
      </c>
      <c r="C15" s="4">
        <v>98</v>
      </c>
      <c r="D15" s="5">
        <v>0.22477064220183501</v>
      </c>
      <c r="E15" s="6">
        <v>102.310858075992</v>
      </c>
      <c r="F15" s="5">
        <v>0.26030089056129901</v>
      </c>
      <c r="G15" s="4">
        <v>436</v>
      </c>
      <c r="H15" s="5">
        <v>5.2335486874977799E-2</v>
      </c>
      <c r="I15" s="3" t="s">
        <v>748</v>
      </c>
    </row>
    <row r="16" spans="1:9" x14ac:dyDescent="0.35">
      <c r="A16" s="3" t="s">
        <v>721</v>
      </c>
      <c r="B16" s="3" t="s">
        <v>738</v>
      </c>
      <c r="C16" s="4">
        <v>306</v>
      </c>
      <c r="D16" s="5">
        <v>0.701834862385321</v>
      </c>
      <c r="E16" s="6">
        <v>226.61171898827001</v>
      </c>
      <c r="F16" s="5">
        <v>0.57654909140201005</v>
      </c>
      <c r="G16" s="4">
        <v>436</v>
      </c>
      <c r="H16" s="5">
        <v>5.7353149281787502E-2</v>
      </c>
      <c r="I16" s="3" t="s">
        <v>749</v>
      </c>
    </row>
    <row r="17" spans="1:9" x14ac:dyDescent="0.35">
      <c r="A17" s="3" t="s">
        <v>721</v>
      </c>
      <c r="B17" s="3" t="s">
        <v>339</v>
      </c>
      <c r="C17" s="4">
        <v>1</v>
      </c>
      <c r="D17" s="5">
        <v>2.2935779816513802E-3</v>
      </c>
      <c r="E17" s="6">
        <v>0.40858325478905799</v>
      </c>
      <c r="F17" s="5">
        <v>1.0395239282523601E-3</v>
      </c>
      <c r="G17" s="4">
        <v>436</v>
      </c>
      <c r="H17" s="5">
        <v>5.9974896785912101E-3</v>
      </c>
      <c r="I17" s="3" t="s">
        <v>750</v>
      </c>
    </row>
    <row r="18" spans="1:9" x14ac:dyDescent="0.35">
      <c r="A18" s="3" t="s">
        <v>723</v>
      </c>
      <c r="B18" s="3" t="s">
        <v>734</v>
      </c>
      <c r="C18" s="4">
        <v>3</v>
      </c>
      <c r="D18" s="5">
        <v>3.7974683544303799E-2</v>
      </c>
      <c r="E18" s="6">
        <v>8.8622473780693802</v>
      </c>
      <c r="F18" s="5">
        <v>0.13176978830979899</v>
      </c>
      <c r="G18" s="4">
        <v>79</v>
      </c>
      <c r="H18" s="5">
        <v>5.6296500775978003E-2</v>
      </c>
      <c r="I18" s="3" t="s">
        <v>751</v>
      </c>
    </row>
    <row r="19" spans="1:9" x14ac:dyDescent="0.35">
      <c r="A19" s="3" t="s">
        <v>723</v>
      </c>
      <c r="B19" s="3" t="s">
        <v>736</v>
      </c>
      <c r="C19" s="4">
        <v>6</v>
      </c>
      <c r="D19" s="5">
        <v>7.5949367088607597E-2</v>
      </c>
      <c r="E19" s="6">
        <v>5.5715625201785901</v>
      </c>
      <c r="F19" s="5">
        <v>8.2841697203748996E-2</v>
      </c>
      <c r="G19" s="4">
        <v>79</v>
      </c>
      <c r="H19" s="5">
        <v>7.8028100196801106E-2</v>
      </c>
      <c r="I19" s="3" t="s">
        <v>752</v>
      </c>
    </row>
    <row r="20" spans="1:9" x14ac:dyDescent="0.35">
      <c r="A20" s="3" t="s">
        <v>723</v>
      </c>
      <c r="B20" s="3" t="s">
        <v>738</v>
      </c>
      <c r="C20" s="4">
        <v>70</v>
      </c>
      <c r="D20" s="5">
        <v>0.886075949367089</v>
      </c>
      <c r="E20" s="6">
        <v>52.8217233445747</v>
      </c>
      <c r="F20" s="5">
        <v>0.78538851448645197</v>
      </c>
      <c r="G20" s="4">
        <v>79</v>
      </c>
      <c r="H20" s="5">
        <v>9.35802610709493E-2</v>
      </c>
      <c r="I20" s="3" t="s">
        <v>753</v>
      </c>
    </row>
    <row r="21" spans="1:9" x14ac:dyDescent="0.35">
      <c r="A21" s="3" t="s">
        <v>724</v>
      </c>
      <c r="B21" s="3" t="s">
        <v>734</v>
      </c>
      <c r="C21" s="4">
        <v>35</v>
      </c>
      <c r="D21" s="5">
        <v>0.19230769230769201</v>
      </c>
      <c r="E21" s="6">
        <v>59.512853805831</v>
      </c>
      <c r="F21" s="5">
        <v>0.30561660058930701</v>
      </c>
      <c r="G21" s="4">
        <v>182</v>
      </c>
      <c r="H21" s="5">
        <v>7.6478651595554906E-2</v>
      </c>
      <c r="I21" s="3" t="s">
        <v>754</v>
      </c>
    </row>
    <row r="22" spans="1:9" x14ac:dyDescent="0.35">
      <c r="A22" s="3" t="s">
        <v>724</v>
      </c>
      <c r="B22" s="3" t="s">
        <v>736</v>
      </c>
      <c r="C22" s="4">
        <v>92</v>
      </c>
      <c r="D22" s="5">
        <v>0.50549450549450503</v>
      </c>
      <c r="E22" s="6">
        <v>96.611751299889804</v>
      </c>
      <c r="F22" s="5">
        <v>0.49613072002201403</v>
      </c>
      <c r="G22" s="4">
        <v>182</v>
      </c>
      <c r="H22" s="5">
        <v>9.7020319634368801E-2</v>
      </c>
      <c r="I22" s="3" t="s">
        <v>755</v>
      </c>
    </row>
    <row r="23" spans="1:9" x14ac:dyDescent="0.35">
      <c r="A23" s="3" t="s">
        <v>724</v>
      </c>
      <c r="B23" s="3" t="s">
        <v>738</v>
      </c>
      <c r="C23" s="4">
        <v>55</v>
      </c>
      <c r="D23" s="5">
        <v>0.30219780219780201</v>
      </c>
      <c r="E23" s="6">
        <v>38.605830646378699</v>
      </c>
      <c r="F23" s="5">
        <v>0.19825267938867899</v>
      </c>
      <c r="G23" s="4">
        <v>182</v>
      </c>
      <c r="H23" s="5">
        <v>8.9110881111853904E-2</v>
      </c>
      <c r="I23" s="3" t="s">
        <v>756</v>
      </c>
    </row>
    <row r="24" spans="1:9" x14ac:dyDescent="0.35">
      <c r="A24" s="3" t="s">
        <v>726</v>
      </c>
      <c r="B24" s="3" t="s">
        <v>734</v>
      </c>
      <c r="C24" s="4">
        <v>46</v>
      </c>
      <c r="D24" s="5">
        <v>0.26589595375722502</v>
      </c>
      <c r="E24" s="6">
        <v>113.54222890436699</v>
      </c>
      <c r="F24" s="5">
        <v>0.55201257447430097</v>
      </c>
      <c r="G24" s="4">
        <v>173</v>
      </c>
      <c r="H24" s="5">
        <v>8.7935904749968194E-2</v>
      </c>
      <c r="I24" s="3" t="s">
        <v>757</v>
      </c>
    </row>
    <row r="25" spans="1:9" x14ac:dyDescent="0.35">
      <c r="A25" s="3" t="s">
        <v>726</v>
      </c>
      <c r="B25" s="3" t="s">
        <v>736</v>
      </c>
      <c r="C25" s="4">
        <v>53</v>
      </c>
      <c r="D25" s="5">
        <v>0.30635838150289002</v>
      </c>
      <c r="E25" s="6">
        <v>43.018206398047802</v>
      </c>
      <c r="F25" s="5">
        <v>0.20914325086091301</v>
      </c>
      <c r="G25" s="4">
        <v>173</v>
      </c>
      <c r="H25" s="5">
        <v>9.1751678466301903E-2</v>
      </c>
      <c r="I25" s="3" t="s">
        <v>758</v>
      </c>
    </row>
    <row r="26" spans="1:9" x14ac:dyDescent="0.35">
      <c r="A26" s="3" t="s">
        <v>726</v>
      </c>
      <c r="B26" s="3" t="s">
        <v>738</v>
      </c>
      <c r="C26" s="4">
        <v>74</v>
      </c>
      <c r="D26" s="5">
        <v>0.42774566473988401</v>
      </c>
      <c r="E26" s="6">
        <v>49.127322829720001</v>
      </c>
      <c r="F26" s="5">
        <v>0.238844174664786</v>
      </c>
      <c r="G26" s="4">
        <v>173</v>
      </c>
      <c r="H26" s="5">
        <v>9.8473396379521405E-2</v>
      </c>
      <c r="I26" s="3" t="s">
        <v>759</v>
      </c>
    </row>
    <row r="27" spans="1:9" x14ac:dyDescent="0.35">
      <c r="A27" s="3" t="s">
        <v>201</v>
      </c>
      <c r="B27" s="3" t="s">
        <v>734</v>
      </c>
      <c r="C27" s="4">
        <v>3</v>
      </c>
      <c r="D27" s="5">
        <v>5.8823529411764698E-2</v>
      </c>
      <c r="E27" s="6">
        <v>6.4922322933038998</v>
      </c>
      <c r="F27" s="5">
        <v>0.12123039037839201</v>
      </c>
      <c r="G27" s="4">
        <v>51</v>
      </c>
      <c r="H27" s="5">
        <v>8.6254268535979506E-2</v>
      </c>
      <c r="I27" s="3" t="s">
        <v>760</v>
      </c>
    </row>
    <row r="28" spans="1:9" x14ac:dyDescent="0.35">
      <c r="A28" s="3" t="s">
        <v>201</v>
      </c>
      <c r="B28" s="3" t="s">
        <v>736</v>
      </c>
      <c r="C28" s="4">
        <v>13</v>
      </c>
      <c r="D28" s="5">
        <v>0.25490196078431399</v>
      </c>
      <c r="E28" s="6">
        <v>13.494430522368299</v>
      </c>
      <c r="F28" s="5">
        <v>0.25198344825832802</v>
      </c>
      <c r="G28" s="4">
        <v>51</v>
      </c>
      <c r="H28" s="5">
        <v>0.15975807724525201</v>
      </c>
      <c r="I28" s="3" t="s">
        <v>761</v>
      </c>
    </row>
    <row r="29" spans="1:9" x14ac:dyDescent="0.35">
      <c r="A29" s="3" t="s">
        <v>201</v>
      </c>
      <c r="B29" s="3" t="s">
        <v>738</v>
      </c>
      <c r="C29" s="4">
        <v>35</v>
      </c>
      <c r="D29" s="5">
        <v>0.68627450980392202</v>
      </c>
      <c r="E29" s="6">
        <v>33.566182086006002</v>
      </c>
      <c r="F29" s="5">
        <v>0.62678616136328003</v>
      </c>
      <c r="G29" s="4">
        <v>51</v>
      </c>
      <c r="H29" s="5">
        <v>0.170095711430584</v>
      </c>
      <c r="I29" s="3" t="s">
        <v>762</v>
      </c>
    </row>
    <row r="30" spans="1:9" x14ac:dyDescent="0.35">
      <c r="A30" s="3" t="s">
        <v>728</v>
      </c>
      <c r="B30" s="3" t="s">
        <v>734</v>
      </c>
      <c r="C30" s="4">
        <v>4</v>
      </c>
      <c r="D30" s="5">
        <v>0.22222222222222199</v>
      </c>
      <c r="E30" s="6">
        <v>5.9774335485739103</v>
      </c>
      <c r="F30" s="5">
        <v>0.35533929062987002</v>
      </c>
      <c r="G30" s="4">
        <v>18</v>
      </c>
      <c r="H30" s="5">
        <v>0.25653100968994103</v>
      </c>
      <c r="I30" s="3" t="s">
        <v>763</v>
      </c>
    </row>
    <row r="31" spans="1:9" x14ac:dyDescent="0.35">
      <c r="A31" s="3" t="s">
        <v>728</v>
      </c>
      <c r="B31" s="3" t="s">
        <v>736</v>
      </c>
      <c r="C31" s="4">
        <v>7</v>
      </c>
      <c r="D31" s="5">
        <v>0.38888888888888901</v>
      </c>
      <c r="E31" s="6">
        <v>7.5489144780380597</v>
      </c>
      <c r="F31" s="5">
        <v>0.448758801558166</v>
      </c>
      <c r="G31" s="4">
        <v>18</v>
      </c>
      <c r="H31" s="5">
        <v>0.30080927268327901</v>
      </c>
      <c r="I31" s="3" t="s">
        <v>764</v>
      </c>
    </row>
    <row r="32" spans="1:9" x14ac:dyDescent="0.35">
      <c r="A32" s="3" t="s">
        <v>728</v>
      </c>
      <c r="B32" s="3" t="s">
        <v>738</v>
      </c>
      <c r="C32" s="4">
        <v>7</v>
      </c>
      <c r="D32" s="5">
        <v>0.38888888888888901</v>
      </c>
      <c r="E32" s="6">
        <v>3.2954155841004198</v>
      </c>
      <c r="F32" s="5">
        <v>0.19590190781196301</v>
      </c>
      <c r="G32" s="4">
        <v>18</v>
      </c>
      <c r="H32" s="5">
        <v>0.30080927268327901</v>
      </c>
      <c r="I32" s="3" t="s">
        <v>765</v>
      </c>
    </row>
    <row r="33" spans="1:9" x14ac:dyDescent="0.35">
      <c r="A33" s="3" t="s">
        <v>730</v>
      </c>
      <c r="B33" s="3" t="s">
        <v>734</v>
      </c>
      <c r="C33" s="4">
        <v>9</v>
      </c>
      <c r="D33" s="5">
        <v>5.8441558441558399E-2</v>
      </c>
      <c r="E33" s="6">
        <v>12.5576117136665</v>
      </c>
      <c r="F33" s="5">
        <v>8.8566750061490701E-2</v>
      </c>
      <c r="G33" s="4">
        <v>154</v>
      </c>
      <c r="H33" s="5">
        <v>4.9485594178220203E-2</v>
      </c>
      <c r="I33" s="3" t="s">
        <v>766</v>
      </c>
    </row>
    <row r="34" spans="1:9" x14ac:dyDescent="0.35">
      <c r="A34" s="3" t="s">
        <v>730</v>
      </c>
      <c r="B34" s="3" t="s">
        <v>736</v>
      </c>
      <c r="C34" s="4">
        <v>107</v>
      </c>
      <c r="D34" s="5">
        <v>0.69480519480519498</v>
      </c>
      <c r="E34" s="6">
        <v>100.766395636471</v>
      </c>
      <c r="F34" s="5">
        <v>0.71068865485146504</v>
      </c>
      <c r="G34" s="4">
        <v>154</v>
      </c>
      <c r="H34" s="5">
        <v>9.7143635222206107E-2</v>
      </c>
      <c r="I34" s="3" t="s">
        <v>767</v>
      </c>
    </row>
    <row r="35" spans="1:9" x14ac:dyDescent="0.35">
      <c r="A35" s="3" t="s">
        <v>730</v>
      </c>
      <c r="B35" s="3" t="s">
        <v>738</v>
      </c>
      <c r="C35" s="4">
        <v>37</v>
      </c>
      <c r="D35" s="5">
        <v>0.24025974025974001</v>
      </c>
      <c r="E35" s="6">
        <v>28.241781569057501</v>
      </c>
      <c r="F35" s="5">
        <v>0.19918459549086001</v>
      </c>
      <c r="G35" s="4">
        <v>154</v>
      </c>
      <c r="H35" s="5">
        <v>9.0129575650014407E-2</v>
      </c>
      <c r="I35" s="3" t="s">
        <v>768</v>
      </c>
    </row>
    <row r="36" spans="1:9" x14ac:dyDescent="0.35">
      <c r="A36" s="12" t="s">
        <v>730</v>
      </c>
      <c r="B36" s="12" t="s">
        <v>339</v>
      </c>
      <c r="C36" s="13">
        <v>1</v>
      </c>
      <c r="D36" s="14">
        <v>6.4935064935064896E-3</v>
      </c>
      <c r="E36" s="15">
        <v>0.22118762615495899</v>
      </c>
      <c r="F36" s="14">
        <v>1.55999959618444E-3</v>
      </c>
      <c r="G36" s="13">
        <v>154</v>
      </c>
      <c r="H36" s="14">
        <v>1.69441289862555E-2</v>
      </c>
      <c r="I36" s="12" t="s">
        <v>769</v>
      </c>
    </row>
    <row r="37" spans="1:9" x14ac:dyDescent="0.35">
      <c r="A37" s="18" t="s">
        <v>228</v>
      </c>
      <c r="B37" s="3"/>
      <c r="C37" s="4"/>
      <c r="D37" s="5"/>
      <c r="E37" s="6"/>
      <c r="F37" s="5"/>
      <c r="G37" s="4"/>
      <c r="H37" s="5"/>
      <c r="I37" s="3"/>
    </row>
    <row r="38" spans="1:9" x14ac:dyDescent="0.35">
      <c r="A38" s="18" t="s">
        <v>146</v>
      </c>
    </row>
    <row r="39" spans="1:9" x14ac:dyDescent="0.35">
      <c r="A39" s="18" t="s">
        <v>732</v>
      </c>
    </row>
    <row r="40" spans="1:9" x14ac:dyDescent="0.35">
      <c r="A40"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I31"/>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25</v>
      </c>
    </row>
    <row r="2" spans="1:9" ht="29" x14ac:dyDescent="0.35">
      <c r="A2" s="16" t="s">
        <v>649</v>
      </c>
      <c r="B2" s="16" t="s">
        <v>715</v>
      </c>
      <c r="C2" s="16" t="s">
        <v>93</v>
      </c>
      <c r="D2" s="16" t="s">
        <v>94</v>
      </c>
      <c r="E2" s="16" t="s">
        <v>95</v>
      </c>
      <c r="F2" s="16" t="s">
        <v>96</v>
      </c>
      <c r="G2" s="16" t="s">
        <v>97</v>
      </c>
      <c r="H2" s="16" t="s">
        <v>98</v>
      </c>
      <c r="I2" s="16" t="s">
        <v>99</v>
      </c>
    </row>
    <row r="3" spans="1:9" x14ac:dyDescent="0.35">
      <c r="A3" s="8" t="s">
        <v>101</v>
      </c>
      <c r="B3" s="8" t="s">
        <v>716</v>
      </c>
      <c r="C3" s="9">
        <v>2361</v>
      </c>
      <c r="D3" s="10">
        <v>0.64192495921696602</v>
      </c>
      <c r="E3" s="11">
        <v>2151.8882683824299</v>
      </c>
      <c r="F3" s="10">
        <v>0.62680626958584895</v>
      </c>
      <c r="G3" s="9">
        <v>3678</v>
      </c>
      <c r="H3" s="10">
        <v>2.0695594590892898E-2</v>
      </c>
      <c r="I3" s="8" t="s">
        <v>770</v>
      </c>
    </row>
    <row r="4" spans="1:9" x14ac:dyDescent="0.35">
      <c r="A4" s="3" t="s">
        <v>101</v>
      </c>
      <c r="B4" s="3" t="s">
        <v>718</v>
      </c>
      <c r="C4" s="4">
        <v>31</v>
      </c>
      <c r="D4" s="5">
        <v>8.4284937466014096E-3</v>
      </c>
      <c r="E4" s="6">
        <v>23.4513108358484</v>
      </c>
      <c r="F4" s="5">
        <v>6.8309441888290299E-3</v>
      </c>
      <c r="G4" s="4">
        <v>3678</v>
      </c>
      <c r="H4" s="5">
        <v>3.9462605493980601E-3</v>
      </c>
      <c r="I4" s="3" t="s">
        <v>496</v>
      </c>
    </row>
    <row r="5" spans="1:9" x14ac:dyDescent="0.35">
      <c r="A5" s="3" t="s">
        <v>101</v>
      </c>
      <c r="B5" s="3" t="s">
        <v>719</v>
      </c>
      <c r="C5" s="4">
        <v>267</v>
      </c>
      <c r="D5" s="5">
        <v>7.2593800978792797E-2</v>
      </c>
      <c r="E5" s="6">
        <v>305.23235991430101</v>
      </c>
      <c r="F5" s="5">
        <v>8.8908685309476806E-2</v>
      </c>
      <c r="G5" s="4">
        <v>3678</v>
      </c>
      <c r="H5" s="5">
        <v>1.1200399607668001E-2</v>
      </c>
      <c r="I5" s="3" t="s">
        <v>771</v>
      </c>
    </row>
    <row r="6" spans="1:9" x14ac:dyDescent="0.35">
      <c r="A6" s="3" t="s">
        <v>101</v>
      </c>
      <c r="B6" s="3" t="s">
        <v>721</v>
      </c>
      <c r="C6" s="4">
        <v>403</v>
      </c>
      <c r="D6" s="5">
        <v>0.109570418705818</v>
      </c>
      <c r="E6" s="6">
        <v>348.32234748579299</v>
      </c>
      <c r="F6" s="5">
        <v>0.10146002208798401</v>
      </c>
      <c r="G6" s="4">
        <v>3678</v>
      </c>
      <c r="H6" s="5">
        <v>1.3483269108092799E-2</v>
      </c>
      <c r="I6" s="3" t="s">
        <v>772</v>
      </c>
    </row>
    <row r="7" spans="1:9" x14ac:dyDescent="0.35">
      <c r="A7" s="3" t="s">
        <v>101</v>
      </c>
      <c r="B7" s="3" t="s">
        <v>723</v>
      </c>
      <c r="C7" s="4">
        <v>77</v>
      </c>
      <c r="D7" s="5">
        <v>2.0935290918977702E-2</v>
      </c>
      <c r="E7" s="6">
        <v>64.496925860936599</v>
      </c>
      <c r="F7" s="5">
        <v>1.8786792089831798E-2</v>
      </c>
      <c r="G7" s="4">
        <v>3678</v>
      </c>
      <c r="H7" s="5">
        <v>6.1800779166510597E-3</v>
      </c>
      <c r="I7" s="3" t="s">
        <v>310</v>
      </c>
    </row>
    <row r="8" spans="1:9" x14ac:dyDescent="0.35">
      <c r="A8" s="3" t="s">
        <v>101</v>
      </c>
      <c r="B8" s="3" t="s">
        <v>724</v>
      </c>
      <c r="C8" s="4">
        <v>169</v>
      </c>
      <c r="D8" s="5">
        <v>4.5948885263730303E-2</v>
      </c>
      <c r="E8" s="6">
        <v>169.51031950563501</v>
      </c>
      <c r="F8" s="5">
        <v>4.9375301025968397E-2</v>
      </c>
      <c r="G8" s="4">
        <v>3678</v>
      </c>
      <c r="H8" s="5">
        <v>9.0379943130683808E-3</v>
      </c>
      <c r="I8" s="3" t="s">
        <v>773</v>
      </c>
    </row>
    <row r="9" spans="1:9" x14ac:dyDescent="0.35">
      <c r="A9" s="3" t="s">
        <v>101</v>
      </c>
      <c r="B9" s="3" t="s">
        <v>726</v>
      </c>
      <c r="C9" s="4">
        <v>166</v>
      </c>
      <c r="D9" s="5">
        <v>4.5133224578575298E-2</v>
      </c>
      <c r="E9" s="6">
        <v>187.935960852715</v>
      </c>
      <c r="F9" s="5">
        <v>5.47423582692202E-2</v>
      </c>
      <c r="G9" s="4">
        <v>3678</v>
      </c>
      <c r="H9" s="5">
        <v>8.9612444608918804E-3</v>
      </c>
      <c r="I9" s="3" t="s">
        <v>774</v>
      </c>
    </row>
    <row r="10" spans="1:9" x14ac:dyDescent="0.35">
      <c r="A10" s="3" t="s">
        <v>101</v>
      </c>
      <c r="B10" s="3" t="s">
        <v>201</v>
      </c>
      <c r="C10" s="4">
        <v>48</v>
      </c>
      <c r="D10" s="5">
        <v>1.30505709624796E-2</v>
      </c>
      <c r="E10" s="6">
        <v>48.845155295599703</v>
      </c>
      <c r="F10" s="5">
        <v>1.42277134124583E-2</v>
      </c>
      <c r="G10" s="4">
        <v>3678</v>
      </c>
      <c r="H10" s="5">
        <v>4.8990396964547602E-3</v>
      </c>
      <c r="I10" s="3" t="s">
        <v>775</v>
      </c>
    </row>
    <row r="11" spans="1:9" x14ac:dyDescent="0.35">
      <c r="A11" s="3" t="s">
        <v>101</v>
      </c>
      <c r="B11" s="3" t="s">
        <v>728</v>
      </c>
      <c r="C11" s="4">
        <v>14</v>
      </c>
      <c r="D11" s="5">
        <v>3.8064165307232201E-3</v>
      </c>
      <c r="E11" s="6">
        <v>9.1232472543342293</v>
      </c>
      <c r="F11" s="5">
        <v>2.6574374989725498E-3</v>
      </c>
      <c r="G11" s="4">
        <v>3678</v>
      </c>
      <c r="H11" s="5">
        <v>2.6581456728237102E-3</v>
      </c>
      <c r="I11" s="3" t="s">
        <v>776</v>
      </c>
    </row>
    <row r="12" spans="1:9" x14ac:dyDescent="0.35">
      <c r="A12" s="3" t="s">
        <v>101</v>
      </c>
      <c r="B12" s="3" t="s">
        <v>730</v>
      </c>
      <c r="C12" s="4">
        <v>142</v>
      </c>
      <c r="D12" s="5">
        <v>3.8607939097335502E-2</v>
      </c>
      <c r="E12" s="6">
        <v>124.29356898798</v>
      </c>
      <c r="F12" s="5">
        <v>3.6204476531409402E-2</v>
      </c>
      <c r="G12" s="4">
        <v>3678</v>
      </c>
      <c r="H12" s="5">
        <v>8.3164374929395896E-3</v>
      </c>
      <c r="I12" s="3" t="s">
        <v>777</v>
      </c>
    </row>
    <row r="13" spans="1:9" x14ac:dyDescent="0.35">
      <c r="A13" s="3" t="s">
        <v>103</v>
      </c>
      <c r="B13" s="3" t="s">
        <v>716</v>
      </c>
      <c r="C13" s="4">
        <v>189</v>
      </c>
      <c r="D13" s="5">
        <v>0.58695652173913004</v>
      </c>
      <c r="E13" s="6">
        <v>320.38568388201202</v>
      </c>
      <c r="F13" s="5">
        <v>0.57259926915999204</v>
      </c>
      <c r="G13" s="4">
        <v>322</v>
      </c>
      <c r="H13" s="5">
        <v>7.1833583077146504E-2</v>
      </c>
      <c r="I13" s="3" t="s">
        <v>778</v>
      </c>
    </row>
    <row r="14" spans="1:9" x14ac:dyDescent="0.35">
      <c r="A14" s="3" t="s">
        <v>103</v>
      </c>
      <c r="B14" s="3" t="s">
        <v>719</v>
      </c>
      <c r="C14" s="4">
        <v>61</v>
      </c>
      <c r="D14" s="5">
        <v>0.18944099378882001</v>
      </c>
      <c r="E14" s="6">
        <v>123.457565419895</v>
      </c>
      <c r="F14" s="5">
        <v>0.22064566329916699</v>
      </c>
      <c r="G14" s="4">
        <v>322</v>
      </c>
      <c r="H14" s="5">
        <v>5.7168392197145E-2</v>
      </c>
      <c r="I14" s="3" t="s">
        <v>779</v>
      </c>
    </row>
    <row r="15" spans="1:9" x14ac:dyDescent="0.35">
      <c r="A15" s="3" t="s">
        <v>103</v>
      </c>
      <c r="B15" s="3" t="s">
        <v>721</v>
      </c>
      <c r="C15" s="4">
        <v>32</v>
      </c>
      <c r="D15" s="5">
        <v>9.9378881987577605E-2</v>
      </c>
      <c r="E15" s="6">
        <v>42.961671526223697</v>
      </c>
      <c r="F15" s="5">
        <v>7.6781900551045598E-2</v>
      </c>
      <c r="G15" s="4">
        <v>322</v>
      </c>
      <c r="H15" s="5">
        <v>4.3646034863316301E-2</v>
      </c>
      <c r="I15" s="3" t="s">
        <v>780</v>
      </c>
    </row>
    <row r="16" spans="1:9" x14ac:dyDescent="0.35">
      <c r="A16" s="3" t="s">
        <v>103</v>
      </c>
      <c r="B16" s="3" t="s">
        <v>723</v>
      </c>
      <c r="C16" s="4">
        <v>2</v>
      </c>
      <c r="D16" s="5">
        <v>6.2111801242236003E-3</v>
      </c>
      <c r="E16" s="6">
        <v>2.7586073818860601</v>
      </c>
      <c r="F16" s="5">
        <v>4.9302345586359798E-3</v>
      </c>
      <c r="G16" s="4">
        <v>322</v>
      </c>
      <c r="H16" s="5">
        <v>1.1462010292746299E-2</v>
      </c>
      <c r="I16" s="3" t="s">
        <v>781</v>
      </c>
    </row>
    <row r="17" spans="1:9" x14ac:dyDescent="0.35">
      <c r="A17" s="3" t="s">
        <v>103</v>
      </c>
      <c r="B17" s="3" t="s">
        <v>724</v>
      </c>
      <c r="C17" s="4">
        <v>13</v>
      </c>
      <c r="D17" s="5">
        <v>4.0372670807453402E-2</v>
      </c>
      <c r="E17" s="6">
        <v>25.220116246464801</v>
      </c>
      <c r="F17" s="5">
        <v>4.5073862089836603E-2</v>
      </c>
      <c r="G17" s="4">
        <v>322</v>
      </c>
      <c r="H17" s="5">
        <v>2.8715853100989099E-2</v>
      </c>
      <c r="I17" s="3" t="s">
        <v>782</v>
      </c>
    </row>
    <row r="18" spans="1:9" x14ac:dyDescent="0.35">
      <c r="A18" s="3" t="s">
        <v>103</v>
      </c>
      <c r="B18" s="3" t="s">
        <v>726</v>
      </c>
      <c r="C18" s="4">
        <v>7</v>
      </c>
      <c r="D18" s="5">
        <v>2.1739130434782601E-2</v>
      </c>
      <c r="E18" s="6">
        <v>17.751797279419499</v>
      </c>
      <c r="F18" s="5">
        <v>3.17263431540072E-2</v>
      </c>
      <c r="G18" s="4">
        <v>322</v>
      </c>
      <c r="H18" s="5">
        <v>2.1275271160581099E-2</v>
      </c>
      <c r="I18" s="3" t="s">
        <v>783</v>
      </c>
    </row>
    <row r="19" spans="1:9" x14ac:dyDescent="0.35">
      <c r="A19" s="3" t="s">
        <v>103</v>
      </c>
      <c r="B19" s="3" t="s">
        <v>201</v>
      </c>
      <c r="C19" s="4">
        <v>3</v>
      </c>
      <c r="D19" s="5">
        <v>9.3167701863354005E-3</v>
      </c>
      <c r="E19" s="6">
        <v>4.7076896060784401</v>
      </c>
      <c r="F19" s="5">
        <v>8.4136706584721204E-3</v>
      </c>
      <c r="G19" s="4">
        <v>322</v>
      </c>
      <c r="H19" s="5">
        <v>1.40160867238956E-2</v>
      </c>
      <c r="I19" s="3" t="s">
        <v>784</v>
      </c>
    </row>
    <row r="20" spans="1:9" x14ac:dyDescent="0.35">
      <c r="A20" s="3" t="s">
        <v>103</v>
      </c>
      <c r="B20" s="3" t="s">
        <v>728</v>
      </c>
      <c r="C20" s="4">
        <v>4</v>
      </c>
      <c r="D20" s="5">
        <v>1.2422360248447201E-2</v>
      </c>
      <c r="E20" s="6">
        <v>7.6985163563781596</v>
      </c>
      <c r="F20" s="5">
        <v>1.3758932003034701E-2</v>
      </c>
      <c r="G20" s="4">
        <v>322</v>
      </c>
      <c r="H20" s="5">
        <v>1.6158995603151101E-2</v>
      </c>
      <c r="I20" s="3" t="s">
        <v>446</v>
      </c>
    </row>
    <row r="21" spans="1:9" x14ac:dyDescent="0.35">
      <c r="A21" s="3" t="s">
        <v>103</v>
      </c>
      <c r="B21" s="3" t="s">
        <v>730</v>
      </c>
      <c r="C21" s="4">
        <v>11</v>
      </c>
      <c r="D21" s="5">
        <v>3.4161490683229802E-2</v>
      </c>
      <c r="E21" s="6">
        <v>14.586981026615</v>
      </c>
      <c r="F21" s="5">
        <v>2.6070124525808602E-2</v>
      </c>
      <c r="G21" s="4">
        <v>322</v>
      </c>
      <c r="H21" s="5">
        <v>2.6500089714248099E-2</v>
      </c>
      <c r="I21" s="3" t="s">
        <v>785</v>
      </c>
    </row>
    <row r="22" spans="1:9" x14ac:dyDescent="0.35">
      <c r="A22" s="3" t="s">
        <v>339</v>
      </c>
      <c r="B22" s="3" t="s">
        <v>716</v>
      </c>
      <c r="C22" s="4">
        <v>4</v>
      </c>
      <c r="D22" s="5">
        <v>0.5</v>
      </c>
      <c r="E22" s="6">
        <v>5.4631797700670504</v>
      </c>
      <c r="F22" s="5">
        <v>0.35540026398809199</v>
      </c>
      <c r="G22" s="4">
        <v>8</v>
      </c>
      <c r="H22" s="5">
        <v>0.46278537461177699</v>
      </c>
      <c r="I22" s="3" t="s">
        <v>786</v>
      </c>
    </row>
    <row r="23" spans="1:9" x14ac:dyDescent="0.35">
      <c r="A23" s="3" t="s">
        <v>339</v>
      </c>
      <c r="B23" s="3" t="s">
        <v>718</v>
      </c>
      <c r="C23" s="4">
        <v>1</v>
      </c>
      <c r="D23" s="5">
        <v>0.125</v>
      </c>
      <c r="E23" s="6">
        <v>4.3618235395964797</v>
      </c>
      <c r="F23" s="5">
        <v>0.28375292461280899</v>
      </c>
      <c r="G23" s="4">
        <v>8</v>
      </c>
      <c r="H23" s="5">
        <v>0.30610375290515701</v>
      </c>
      <c r="I23" s="3" t="s">
        <v>787</v>
      </c>
    </row>
    <row r="24" spans="1:9" x14ac:dyDescent="0.35">
      <c r="A24" s="3" t="s">
        <v>339</v>
      </c>
      <c r="B24" s="3" t="s">
        <v>719</v>
      </c>
      <c r="C24" s="4">
        <v>1</v>
      </c>
      <c r="D24" s="5">
        <v>0.125</v>
      </c>
      <c r="E24" s="6">
        <v>0.87605948916198795</v>
      </c>
      <c r="F24" s="5">
        <v>5.6990944252530401E-2</v>
      </c>
      <c r="G24" s="4">
        <v>8</v>
      </c>
      <c r="H24" s="5">
        <v>0.30610375290515701</v>
      </c>
      <c r="I24" s="3" t="s">
        <v>788</v>
      </c>
    </row>
    <row r="25" spans="1:9" x14ac:dyDescent="0.35">
      <c r="A25" s="3" t="s">
        <v>339</v>
      </c>
      <c r="B25" s="3" t="s">
        <v>721</v>
      </c>
      <c r="C25" s="4">
        <v>1</v>
      </c>
      <c r="D25" s="5">
        <v>0.125</v>
      </c>
      <c r="E25" s="6">
        <v>1.76441756987502</v>
      </c>
      <c r="F25" s="5">
        <v>0.114781957854393</v>
      </c>
      <c r="G25" s="4">
        <v>8</v>
      </c>
      <c r="H25" s="5">
        <v>0.30610375290515701</v>
      </c>
      <c r="I25" s="3" t="s">
        <v>789</v>
      </c>
    </row>
    <row r="26" spans="1:9" x14ac:dyDescent="0.35">
      <c r="A26" s="12" t="s">
        <v>339</v>
      </c>
      <c r="B26" s="12" t="s">
        <v>730</v>
      </c>
      <c r="C26" s="13">
        <v>1</v>
      </c>
      <c r="D26" s="14">
        <v>0.125</v>
      </c>
      <c r="E26" s="15">
        <v>2.9064265307555202</v>
      </c>
      <c r="F26" s="14">
        <v>0.18907390929217499</v>
      </c>
      <c r="G26" s="13">
        <v>8</v>
      </c>
      <c r="H26" s="14">
        <v>0.30610375290515701</v>
      </c>
      <c r="I26" s="12" t="s">
        <v>790</v>
      </c>
    </row>
    <row r="27" spans="1:9" x14ac:dyDescent="0.35">
      <c r="A27" s="18" t="s">
        <v>228</v>
      </c>
      <c r="B27" s="3"/>
      <c r="C27" s="4"/>
      <c r="D27" s="5"/>
      <c r="E27" s="6"/>
      <c r="F27" s="5"/>
      <c r="G27" s="4"/>
      <c r="H27" s="5"/>
      <c r="I27" s="3"/>
    </row>
    <row r="28" spans="1:9" x14ac:dyDescent="0.35">
      <c r="A28" s="18" t="s">
        <v>146</v>
      </c>
    </row>
    <row r="29" spans="1:9" x14ac:dyDescent="0.35">
      <c r="A29" s="18" t="s">
        <v>791</v>
      </c>
    </row>
    <row r="30" spans="1:9" x14ac:dyDescent="0.35">
      <c r="A30" s="18" t="s">
        <v>732</v>
      </c>
    </row>
    <row r="31" spans="1:9" x14ac:dyDescent="0.35">
      <c r="A31"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I75"/>
  <sheetViews>
    <sheetView topLeftCell="A44" workbookViewId="0">
      <selection activeCell="A75" sqref="A75"/>
    </sheetView>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26</v>
      </c>
    </row>
    <row r="2" spans="1:9" ht="29" x14ac:dyDescent="0.35">
      <c r="A2" s="16" t="s">
        <v>792</v>
      </c>
      <c r="B2" s="16" t="s">
        <v>715</v>
      </c>
      <c r="C2" s="16" t="s">
        <v>93</v>
      </c>
      <c r="D2" s="16" t="s">
        <v>94</v>
      </c>
      <c r="E2" s="16" t="s">
        <v>95</v>
      </c>
      <c r="F2" s="16" t="s">
        <v>96</v>
      </c>
      <c r="G2" s="16" t="s">
        <v>97</v>
      </c>
      <c r="H2" s="16" t="s">
        <v>98</v>
      </c>
      <c r="I2" s="16" t="s">
        <v>99</v>
      </c>
    </row>
    <row r="3" spans="1:9" x14ac:dyDescent="0.35">
      <c r="A3" s="8" t="s">
        <v>793</v>
      </c>
      <c r="B3" s="8" t="s">
        <v>716</v>
      </c>
      <c r="C3" s="9">
        <v>117</v>
      </c>
      <c r="D3" s="10">
        <v>0.59090909090909105</v>
      </c>
      <c r="E3" s="11">
        <v>105.954394300022</v>
      </c>
      <c r="F3" s="10">
        <v>0.53010601816806502</v>
      </c>
      <c r="G3" s="9">
        <v>198</v>
      </c>
      <c r="H3" s="10">
        <v>9.1472862441346905E-2</v>
      </c>
      <c r="I3" s="8" t="s">
        <v>794</v>
      </c>
    </row>
    <row r="4" spans="1:9" x14ac:dyDescent="0.35">
      <c r="A4" s="3" t="s">
        <v>793</v>
      </c>
      <c r="B4" s="3" t="s">
        <v>718</v>
      </c>
      <c r="C4" s="4">
        <v>9</v>
      </c>
      <c r="D4" s="5">
        <v>4.5454545454545497E-2</v>
      </c>
      <c r="E4" s="6">
        <v>7.9315865400045098</v>
      </c>
      <c r="F4" s="5">
        <v>3.96829389309842E-2</v>
      </c>
      <c r="G4" s="4">
        <v>198</v>
      </c>
      <c r="H4" s="5">
        <v>3.8753326389070399E-2</v>
      </c>
      <c r="I4" s="3" t="s">
        <v>795</v>
      </c>
    </row>
    <row r="5" spans="1:9" x14ac:dyDescent="0.35">
      <c r="A5" s="3" t="s">
        <v>793</v>
      </c>
      <c r="B5" s="3" t="s">
        <v>719</v>
      </c>
      <c r="C5" s="4">
        <v>14</v>
      </c>
      <c r="D5" s="5">
        <v>7.0707070707070704E-2</v>
      </c>
      <c r="E5" s="6">
        <v>26.192957072792201</v>
      </c>
      <c r="F5" s="5">
        <v>0.131047364950129</v>
      </c>
      <c r="G5" s="4">
        <v>198</v>
      </c>
      <c r="H5" s="5">
        <v>4.7690267518652601E-2</v>
      </c>
      <c r="I5" s="3" t="s">
        <v>796</v>
      </c>
    </row>
    <row r="6" spans="1:9" x14ac:dyDescent="0.35">
      <c r="A6" s="3" t="s">
        <v>793</v>
      </c>
      <c r="B6" s="3" t="s">
        <v>721</v>
      </c>
      <c r="C6" s="4">
        <v>32</v>
      </c>
      <c r="D6" s="5">
        <v>0.16161616161616199</v>
      </c>
      <c r="E6" s="6">
        <v>32.9012949062272</v>
      </c>
      <c r="F6" s="5">
        <v>0.164610203763013</v>
      </c>
      <c r="G6" s="4">
        <v>198</v>
      </c>
      <c r="H6" s="5">
        <v>6.8483486539802504E-2</v>
      </c>
      <c r="I6" s="3" t="s">
        <v>797</v>
      </c>
    </row>
    <row r="7" spans="1:9" x14ac:dyDescent="0.35">
      <c r="A7" s="3" t="s">
        <v>793</v>
      </c>
      <c r="B7" s="3" t="s">
        <v>723</v>
      </c>
      <c r="C7" s="4">
        <v>3</v>
      </c>
      <c r="D7" s="5">
        <v>1.5151515151515201E-2</v>
      </c>
      <c r="E7" s="6">
        <v>3.1614629219003598</v>
      </c>
      <c r="F7" s="5">
        <v>1.5817281880438499E-2</v>
      </c>
      <c r="G7" s="4">
        <v>198</v>
      </c>
      <c r="H7" s="5">
        <v>2.2726615390593199E-2</v>
      </c>
      <c r="I7" s="3" t="s">
        <v>798</v>
      </c>
    </row>
    <row r="8" spans="1:9" x14ac:dyDescent="0.35">
      <c r="A8" s="3" t="s">
        <v>793</v>
      </c>
      <c r="B8" s="3" t="s">
        <v>724</v>
      </c>
      <c r="C8" s="4">
        <v>2</v>
      </c>
      <c r="D8" s="5">
        <v>1.01010101010101E-2</v>
      </c>
      <c r="E8" s="6">
        <v>0.90470599108283101</v>
      </c>
      <c r="F8" s="5">
        <v>4.5263822582732802E-3</v>
      </c>
      <c r="G8" s="4">
        <v>198</v>
      </c>
      <c r="H8" s="5">
        <v>1.8603722928024601E-2</v>
      </c>
      <c r="I8" s="3" t="s">
        <v>799</v>
      </c>
    </row>
    <row r="9" spans="1:9" x14ac:dyDescent="0.35">
      <c r="A9" s="3" t="s">
        <v>793</v>
      </c>
      <c r="B9" s="3" t="s">
        <v>726</v>
      </c>
      <c r="C9" s="4">
        <v>13</v>
      </c>
      <c r="D9" s="5">
        <v>6.5656565656565705E-2</v>
      </c>
      <c r="E9" s="6">
        <v>15.2417013605734</v>
      </c>
      <c r="F9" s="5">
        <v>7.6256559925977796E-2</v>
      </c>
      <c r="G9" s="4">
        <v>198</v>
      </c>
      <c r="H9" s="5">
        <v>4.6080201512799797E-2</v>
      </c>
      <c r="I9" s="3" t="s">
        <v>800</v>
      </c>
    </row>
    <row r="10" spans="1:9" x14ac:dyDescent="0.35">
      <c r="A10" s="3" t="s">
        <v>793</v>
      </c>
      <c r="B10" s="3" t="s">
        <v>201</v>
      </c>
      <c r="C10" s="4">
        <v>7</v>
      </c>
      <c r="D10" s="5">
        <v>3.5353535353535401E-2</v>
      </c>
      <c r="E10" s="6">
        <v>7.3639881544002099</v>
      </c>
      <c r="F10" s="5">
        <v>3.68431575127703E-2</v>
      </c>
      <c r="G10" s="4">
        <v>198</v>
      </c>
      <c r="H10" s="5">
        <v>3.4357577349809799E-2</v>
      </c>
      <c r="I10" s="3" t="s">
        <v>801</v>
      </c>
    </row>
    <row r="11" spans="1:9" x14ac:dyDescent="0.35">
      <c r="A11" s="3" t="s">
        <v>793</v>
      </c>
      <c r="B11" s="3" t="s">
        <v>728</v>
      </c>
      <c r="C11" s="4">
        <v>1</v>
      </c>
      <c r="D11" s="5">
        <v>5.0505050505050501E-3</v>
      </c>
      <c r="E11" s="6">
        <v>0.221878616947011</v>
      </c>
      <c r="F11" s="5">
        <v>1.11009261034861E-3</v>
      </c>
      <c r="G11" s="4">
        <v>198</v>
      </c>
      <c r="H11" s="5">
        <v>1.31883341535386E-2</v>
      </c>
      <c r="I11" s="3" t="s">
        <v>802</v>
      </c>
    </row>
    <row r="12" spans="1:9" x14ac:dyDescent="0.35">
      <c r="A12" s="3" t="s">
        <v>803</v>
      </c>
      <c r="B12" s="3" t="s">
        <v>716</v>
      </c>
      <c r="C12" s="4">
        <v>280</v>
      </c>
      <c r="D12" s="5">
        <v>0.62639821029082798</v>
      </c>
      <c r="E12" s="6">
        <v>250.249378551592</v>
      </c>
      <c r="F12" s="5">
        <v>0.58917326808060899</v>
      </c>
      <c r="G12" s="4">
        <v>447</v>
      </c>
      <c r="H12" s="5">
        <v>5.9900518437272197E-2</v>
      </c>
      <c r="I12" s="3" t="s">
        <v>804</v>
      </c>
    </row>
    <row r="13" spans="1:9" x14ac:dyDescent="0.35">
      <c r="A13" s="3" t="s">
        <v>803</v>
      </c>
      <c r="B13" s="3" t="s">
        <v>718</v>
      </c>
      <c r="C13" s="4">
        <v>3</v>
      </c>
      <c r="D13" s="5">
        <v>6.7114093959731499E-3</v>
      </c>
      <c r="E13" s="6">
        <v>2.13625753847005</v>
      </c>
      <c r="F13" s="5">
        <v>5.0294863575166002E-3</v>
      </c>
      <c r="G13" s="4">
        <v>447</v>
      </c>
      <c r="H13" s="5">
        <v>1.0109867002359E-2</v>
      </c>
      <c r="I13" s="3" t="s">
        <v>805</v>
      </c>
    </row>
    <row r="14" spans="1:9" x14ac:dyDescent="0.35">
      <c r="A14" s="3" t="s">
        <v>803</v>
      </c>
      <c r="B14" s="3" t="s">
        <v>719</v>
      </c>
      <c r="C14" s="4">
        <v>45</v>
      </c>
      <c r="D14" s="5">
        <v>0.100671140939597</v>
      </c>
      <c r="E14" s="6">
        <v>57.3146044844109</v>
      </c>
      <c r="F14" s="5">
        <v>0.13493832843171699</v>
      </c>
      <c r="G14" s="4">
        <v>447</v>
      </c>
      <c r="H14" s="5">
        <v>3.7257405913421901E-2</v>
      </c>
      <c r="I14" s="3" t="s">
        <v>806</v>
      </c>
    </row>
    <row r="15" spans="1:9" x14ac:dyDescent="0.35">
      <c r="A15" s="3" t="s">
        <v>803</v>
      </c>
      <c r="B15" s="3" t="s">
        <v>721</v>
      </c>
      <c r="C15" s="4">
        <v>68</v>
      </c>
      <c r="D15" s="5">
        <v>0.15212527964205799</v>
      </c>
      <c r="E15" s="6">
        <v>68.861891467937497</v>
      </c>
      <c r="F15" s="5">
        <v>0.162124620956901</v>
      </c>
      <c r="G15" s="4">
        <v>447</v>
      </c>
      <c r="H15" s="5">
        <v>4.4470026812922801E-2</v>
      </c>
      <c r="I15" s="3" t="s">
        <v>807</v>
      </c>
    </row>
    <row r="16" spans="1:9" x14ac:dyDescent="0.35">
      <c r="A16" s="3" t="s">
        <v>803</v>
      </c>
      <c r="B16" s="3" t="s">
        <v>723</v>
      </c>
      <c r="C16" s="4">
        <v>14</v>
      </c>
      <c r="D16" s="5">
        <v>3.1319910514541402E-2</v>
      </c>
      <c r="E16" s="6">
        <v>7.0482893165714202</v>
      </c>
      <c r="F16" s="5">
        <v>1.6594101751848701E-2</v>
      </c>
      <c r="G16" s="4">
        <v>447</v>
      </c>
      <c r="H16" s="5">
        <v>2.1567573958912602E-2</v>
      </c>
      <c r="I16" s="3" t="s">
        <v>808</v>
      </c>
    </row>
    <row r="17" spans="1:9" x14ac:dyDescent="0.35">
      <c r="A17" s="3" t="s">
        <v>803</v>
      </c>
      <c r="B17" s="3" t="s">
        <v>724</v>
      </c>
      <c r="C17" s="4">
        <v>5</v>
      </c>
      <c r="D17" s="5">
        <v>1.11856823266219E-2</v>
      </c>
      <c r="E17" s="6">
        <v>7.1946509581936997</v>
      </c>
      <c r="F17" s="5">
        <v>1.6938687489544999E-2</v>
      </c>
      <c r="G17" s="4">
        <v>447</v>
      </c>
      <c r="H17" s="5">
        <v>1.3022353093432099E-2</v>
      </c>
      <c r="I17" s="3" t="s">
        <v>809</v>
      </c>
    </row>
    <row r="18" spans="1:9" x14ac:dyDescent="0.35">
      <c r="A18" s="3" t="s">
        <v>803</v>
      </c>
      <c r="B18" s="3" t="s">
        <v>726</v>
      </c>
      <c r="C18" s="4">
        <v>24</v>
      </c>
      <c r="D18" s="5">
        <v>5.3691275167785199E-2</v>
      </c>
      <c r="E18" s="6">
        <v>25.547138850018801</v>
      </c>
      <c r="F18" s="5">
        <v>6.0146767890061202E-2</v>
      </c>
      <c r="G18" s="4">
        <v>447</v>
      </c>
      <c r="H18" s="5">
        <v>2.7910597545153799E-2</v>
      </c>
      <c r="I18" s="3" t="s">
        <v>810</v>
      </c>
    </row>
    <row r="19" spans="1:9" x14ac:dyDescent="0.35">
      <c r="A19" s="3" t="s">
        <v>803</v>
      </c>
      <c r="B19" s="3" t="s">
        <v>201</v>
      </c>
      <c r="C19" s="4">
        <v>6</v>
      </c>
      <c r="D19" s="5">
        <v>1.34228187919463E-2</v>
      </c>
      <c r="E19" s="6">
        <v>4.0158228386452901</v>
      </c>
      <c r="F19" s="5">
        <v>9.45463073503542E-3</v>
      </c>
      <c r="G19" s="4">
        <v>447</v>
      </c>
      <c r="H19" s="5">
        <v>1.4249126757687599E-2</v>
      </c>
      <c r="I19" s="3" t="s">
        <v>811</v>
      </c>
    </row>
    <row r="20" spans="1:9" x14ac:dyDescent="0.35">
      <c r="A20" s="3" t="s">
        <v>803</v>
      </c>
      <c r="B20" s="3" t="s">
        <v>728</v>
      </c>
      <c r="C20" s="4">
        <v>1</v>
      </c>
      <c r="D20" s="5">
        <v>2.23713646532438E-3</v>
      </c>
      <c r="E20" s="6">
        <v>1.75167536956618</v>
      </c>
      <c r="F20" s="5">
        <v>4.1240474125327298E-3</v>
      </c>
      <c r="G20" s="4">
        <v>447</v>
      </c>
      <c r="H20" s="5">
        <v>5.85006591292676E-3</v>
      </c>
      <c r="I20" s="3" t="s">
        <v>812</v>
      </c>
    </row>
    <row r="21" spans="1:9" x14ac:dyDescent="0.35">
      <c r="A21" s="3" t="s">
        <v>803</v>
      </c>
      <c r="B21" s="3" t="s">
        <v>730</v>
      </c>
      <c r="C21" s="4">
        <v>1</v>
      </c>
      <c r="D21" s="5">
        <v>2.23713646532438E-3</v>
      </c>
      <c r="E21" s="6">
        <v>0.62695193671869198</v>
      </c>
      <c r="F21" s="5">
        <v>1.47606089423261E-3</v>
      </c>
      <c r="G21" s="4">
        <v>447</v>
      </c>
      <c r="H21" s="5">
        <v>5.85006591292676E-3</v>
      </c>
      <c r="I21" s="3" t="s">
        <v>750</v>
      </c>
    </row>
    <row r="22" spans="1:9" x14ac:dyDescent="0.35">
      <c r="A22" s="3" t="s">
        <v>813</v>
      </c>
      <c r="B22" s="3" t="s">
        <v>716</v>
      </c>
      <c r="C22" s="4">
        <v>356</v>
      </c>
      <c r="D22" s="5">
        <v>0.641441441441441</v>
      </c>
      <c r="E22" s="6">
        <v>317.30316271233897</v>
      </c>
      <c r="F22" s="5">
        <v>0.58670785826602301</v>
      </c>
      <c r="G22" s="4">
        <v>555</v>
      </c>
      <c r="H22" s="5">
        <v>5.3292571577256899E-2</v>
      </c>
      <c r="I22" s="3" t="s">
        <v>814</v>
      </c>
    </row>
    <row r="23" spans="1:9" x14ac:dyDescent="0.35">
      <c r="A23" s="3" t="s">
        <v>813</v>
      </c>
      <c r="B23" s="3" t="s">
        <v>718</v>
      </c>
      <c r="C23" s="4">
        <v>4</v>
      </c>
      <c r="D23" s="5">
        <v>7.2072072072072099E-3</v>
      </c>
      <c r="E23" s="6">
        <v>2.1382736259710602</v>
      </c>
      <c r="F23" s="5">
        <v>3.9537643708189201E-3</v>
      </c>
      <c r="G23" s="4">
        <v>555</v>
      </c>
      <c r="H23" s="5">
        <v>9.3998502544774699E-3</v>
      </c>
      <c r="I23" s="3" t="s">
        <v>815</v>
      </c>
    </row>
    <row r="24" spans="1:9" x14ac:dyDescent="0.35">
      <c r="A24" s="3" t="s">
        <v>813</v>
      </c>
      <c r="B24" s="3" t="s">
        <v>719</v>
      </c>
      <c r="C24" s="4">
        <v>48</v>
      </c>
      <c r="D24" s="5">
        <v>8.6486486486486505E-2</v>
      </c>
      <c r="E24" s="6">
        <v>55.791612623045197</v>
      </c>
      <c r="F24" s="5">
        <v>0.103161207948469</v>
      </c>
      <c r="G24" s="4">
        <v>555</v>
      </c>
      <c r="H24" s="5">
        <v>3.1234872559646201E-2</v>
      </c>
      <c r="I24" s="3" t="s">
        <v>816</v>
      </c>
    </row>
    <row r="25" spans="1:9" x14ac:dyDescent="0.35">
      <c r="A25" s="3" t="s">
        <v>813</v>
      </c>
      <c r="B25" s="3" t="s">
        <v>721</v>
      </c>
      <c r="C25" s="4">
        <v>67</v>
      </c>
      <c r="D25" s="5">
        <v>0.120720720720721</v>
      </c>
      <c r="E25" s="6">
        <v>68.137315571555803</v>
      </c>
      <c r="F25" s="5">
        <v>0.12598896949295699</v>
      </c>
      <c r="G25" s="4">
        <v>555</v>
      </c>
      <c r="H25" s="5">
        <v>3.6204491519522902E-2</v>
      </c>
      <c r="I25" s="3" t="s">
        <v>817</v>
      </c>
    </row>
    <row r="26" spans="1:9" x14ac:dyDescent="0.35">
      <c r="A26" s="3" t="s">
        <v>813</v>
      </c>
      <c r="B26" s="3" t="s">
        <v>723</v>
      </c>
      <c r="C26" s="4">
        <v>22</v>
      </c>
      <c r="D26" s="5">
        <v>3.9639639639639603E-2</v>
      </c>
      <c r="E26" s="6">
        <v>18.063137833823198</v>
      </c>
      <c r="F26" s="5">
        <v>3.3399556504433998E-2</v>
      </c>
      <c r="G26" s="4">
        <v>555</v>
      </c>
      <c r="H26" s="5">
        <v>2.1681537943310202E-2</v>
      </c>
      <c r="I26" s="3" t="s">
        <v>818</v>
      </c>
    </row>
    <row r="27" spans="1:9" x14ac:dyDescent="0.35">
      <c r="A27" s="3" t="s">
        <v>813</v>
      </c>
      <c r="B27" s="3" t="s">
        <v>724</v>
      </c>
      <c r="C27" s="4">
        <v>14</v>
      </c>
      <c r="D27" s="5">
        <v>2.52252252252252E-2</v>
      </c>
      <c r="E27" s="6">
        <v>14.635207019547501</v>
      </c>
      <c r="F27" s="5">
        <v>2.7061157828744999E-2</v>
      </c>
      <c r="G27" s="4">
        <v>555</v>
      </c>
      <c r="H27" s="5">
        <v>1.74252007584535E-2</v>
      </c>
      <c r="I27" s="3" t="s">
        <v>819</v>
      </c>
    </row>
    <row r="28" spans="1:9" x14ac:dyDescent="0.35">
      <c r="A28" s="3" t="s">
        <v>813</v>
      </c>
      <c r="B28" s="3" t="s">
        <v>726</v>
      </c>
      <c r="C28" s="4">
        <v>29</v>
      </c>
      <c r="D28" s="5">
        <v>5.2252252252252301E-2</v>
      </c>
      <c r="E28" s="6">
        <v>42.059037091072398</v>
      </c>
      <c r="F28" s="5">
        <v>7.7769056449038407E-2</v>
      </c>
      <c r="G28" s="4">
        <v>555</v>
      </c>
      <c r="H28" s="5">
        <v>2.4729025990212899E-2</v>
      </c>
      <c r="I28" s="3" t="s">
        <v>820</v>
      </c>
    </row>
    <row r="29" spans="1:9" x14ac:dyDescent="0.35">
      <c r="A29" s="3" t="s">
        <v>813</v>
      </c>
      <c r="B29" s="3" t="s">
        <v>201</v>
      </c>
      <c r="C29" s="4">
        <v>10</v>
      </c>
      <c r="D29" s="5">
        <v>1.8018018018018001E-2</v>
      </c>
      <c r="E29" s="6">
        <v>15.8416704504293</v>
      </c>
      <c r="F29" s="5">
        <v>2.9291963124091699E-2</v>
      </c>
      <c r="G29" s="4">
        <v>555</v>
      </c>
      <c r="H29" s="5">
        <v>1.4781325854234501E-2</v>
      </c>
      <c r="I29" s="3" t="s">
        <v>821</v>
      </c>
    </row>
    <row r="30" spans="1:9" x14ac:dyDescent="0.35">
      <c r="A30" s="3" t="s">
        <v>813</v>
      </c>
      <c r="B30" s="3" t="s">
        <v>728</v>
      </c>
      <c r="C30" s="4">
        <v>1</v>
      </c>
      <c r="D30" s="5">
        <v>1.8018018018018001E-3</v>
      </c>
      <c r="E30" s="6">
        <v>2.3720554483731799</v>
      </c>
      <c r="F30" s="5">
        <v>4.3860375040288297E-3</v>
      </c>
      <c r="G30" s="4">
        <v>555</v>
      </c>
      <c r="H30" s="5">
        <v>4.7127024733184704E-3</v>
      </c>
      <c r="I30" s="3" t="s">
        <v>822</v>
      </c>
    </row>
    <row r="31" spans="1:9" x14ac:dyDescent="0.35">
      <c r="A31" s="3" t="s">
        <v>813</v>
      </c>
      <c r="B31" s="3" t="s">
        <v>730</v>
      </c>
      <c r="C31" s="4">
        <v>4</v>
      </c>
      <c r="D31" s="5">
        <v>7.2072072072072099E-3</v>
      </c>
      <c r="E31" s="6">
        <v>4.4782187902576798</v>
      </c>
      <c r="F31" s="5">
        <v>8.2804285113940099E-3</v>
      </c>
      <c r="G31" s="4">
        <v>555</v>
      </c>
      <c r="H31" s="5">
        <v>9.3998502544774699E-3</v>
      </c>
      <c r="I31" s="3" t="s">
        <v>823</v>
      </c>
    </row>
    <row r="32" spans="1:9" x14ac:dyDescent="0.35">
      <c r="A32" s="3" t="s">
        <v>824</v>
      </c>
      <c r="B32" s="3" t="s">
        <v>716</v>
      </c>
      <c r="C32" s="4">
        <v>365</v>
      </c>
      <c r="D32" s="5">
        <v>0.64946619217081802</v>
      </c>
      <c r="E32" s="6">
        <v>344.99645820079201</v>
      </c>
      <c r="F32" s="5">
        <v>0.61622929137807803</v>
      </c>
      <c r="G32" s="4">
        <v>562</v>
      </c>
      <c r="H32" s="5">
        <v>5.2690180535011601E-2</v>
      </c>
      <c r="I32" s="3" t="s">
        <v>825</v>
      </c>
    </row>
    <row r="33" spans="1:9" x14ac:dyDescent="0.35">
      <c r="A33" s="3" t="s">
        <v>824</v>
      </c>
      <c r="B33" s="3" t="s">
        <v>718</v>
      </c>
      <c r="C33" s="4">
        <v>6</v>
      </c>
      <c r="D33" s="5">
        <v>1.06761565836299E-2</v>
      </c>
      <c r="E33" s="6">
        <v>7.8123937771370002</v>
      </c>
      <c r="F33" s="5">
        <v>1.39544211739406E-2</v>
      </c>
      <c r="G33" s="4">
        <v>562</v>
      </c>
      <c r="H33" s="5">
        <v>1.13491454592194E-2</v>
      </c>
      <c r="I33" s="3" t="s">
        <v>826</v>
      </c>
    </row>
    <row r="34" spans="1:9" x14ac:dyDescent="0.35">
      <c r="A34" s="3" t="s">
        <v>824</v>
      </c>
      <c r="B34" s="3" t="s">
        <v>719</v>
      </c>
      <c r="C34" s="4">
        <v>43</v>
      </c>
      <c r="D34" s="5">
        <v>7.6512455516014197E-2</v>
      </c>
      <c r="E34" s="6">
        <v>55.597712009862697</v>
      </c>
      <c r="F34" s="5">
        <v>9.9308088125762403E-2</v>
      </c>
      <c r="G34" s="4">
        <v>562</v>
      </c>
      <c r="H34" s="5">
        <v>2.93540512420827E-2</v>
      </c>
      <c r="I34" s="3" t="s">
        <v>827</v>
      </c>
    </row>
    <row r="35" spans="1:9" x14ac:dyDescent="0.35">
      <c r="A35" s="3" t="s">
        <v>824</v>
      </c>
      <c r="B35" s="3" t="s">
        <v>721</v>
      </c>
      <c r="C35" s="4">
        <v>66</v>
      </c>
      <c r="D35" s="5">
        <v>0.117437722419929</v>
      </c>
      <c r="E35" s="6">
        <v>56.6814780373292</v>
      </c>
      <c r="F35" s="5">
        <v>0.101243900379048</v>
      </c>
      <c r="G35" s="4">
        <v>562</v>
      </c>
      <c r="H35" s="5">
        <v>3.5551910776519702E-2</v>
      </c>
      <c r="I35" s="3" t="s">
        <v>828</v>
      </c>
    </row>
    <row r="36" spans="1:9" x14ac:dyDescent="0.35">
      <c r="A36" s="3" t="s">
        <v>824</v>
      </c>
      <c r="B36" s="3" t="s">
        <v>723</v>
      </c>
      <c r="C36" s="4">
        <v>11</v>
      </c>
      <c r="D36" s="5">
        <v>1.95729537366548E-2</v>
      </c>
      <c r="E36" s="6">
        <v>7.6043583704946798</v>
      </c>
      <c r="F36" s="5">
        <v>1.3582830370123899E-2</v>
      </c>
      <c r="G36" s="4">
        <v>562</v>
      </c>
      <c r="H36" s="5">
        <v>1.5297564158432799E-2</v>
      </c>
      <c r="I36" s="3" t="s">
        <v>829</v>
      </c>
    </row>
    <row r="37" spans="1:9" x14ac:dyDescent="0.35">
      <c r="A37" s="3" t="s">
        <v>824</v>
      </c>
      <c r="B37" s="3" t="s">
        <v>724</v>
      </c>
      <c r="C37" s="4">
        <v>26</v>
      </c>
      <c r="D37" s="5">
        <v>4.6263345195729499E-2</v>
      </c>
      <c r="E37" s="6">
        <v>35.082173155269203</v>
      </c>
      <c r="F37" s="5">
        <v>6.2663433752969802E-2</v>
      </c>
      <c r="G37" s="4">
        <v>562</v>
      </c>
      <c r="H37" s="5">
        <v>2.3196326345636498E-2</v>
      </c>
      <c r="I37" s="3" t="s">
        <v>830</v>
      </c>
    </row>
    <row r="38" spans="1:9" x14ac:dyDescent="0.35">
      <c r="A38" s="3" t="s">
        <v>824</v>
      </c>
      <c r="B38" s="3" t="s">
        <v>726</v>
      </c>
      <c r="C38" s="4">
        <v>21</v>
      </c>
      <c r="D38" s="5">
        <v>3.7366548042704603E-2</v>
      </c>
      <c r="E38" s="6">
        <v>25.896393184527302</v>
      </c>
      <c r="F38" s="5">
        <v>4.62558836243517E-2</v>
      </c>
      <c r="G38" s="4">
        <v>562</v>
      </c>
      <c r="H38" s="5">
        <v>2.0943941745066599E-2</v>
      </c>
      <c r="I38" s="3" t="s">
        <v>831</v>
      </c>
    </row>
    <row r="39" spans="1:9" x14ac:dyDescent="0.35">
      <c r="A39" s="3" t="s">
        <v>824</v>
      </c>
      <c r="B39" s="3" t="s">
        <v>201</v>
      </c>
      <c r="C39" s="4">
        <v>9</v>
      </c>
      <c r="D39" s="5">
        <v>1.6014234875444799E-2</v>
      </c>
      <c r="E39" s="6">
        <v>9.74598687026959</v>
      </c>
      <c r="F39" s="5">
        <v>1.7408186200424301E-2</v>
      </c>
      <c r="G39" s="4">
        <v>562</v>
      </c>
      <c r="H39" s="5">
        <v>1.38622574939005E-2</v>
      </c>
      <c r="I39" s="3" t="s">
        <v>832</v>
      </c>
    </row>
    <row r="40" spans="1:9" x14ac:dyDescent="0.35">
      <c r="A40" s="3" t="s">
        <v>824</v>
      </c>
      <c r="B40" s="3" t="s">
        <v>728</v>
      </c>
      <c r="C40" s="4">
        <v>4</v>
      </c>
      <c r="D40" s="5">
        <v>7.1174377224199302E-3</v>
      </c>
      <c r="E40" s="6">
        <v>4.9652386697228597</v>
      </c>
      <c r="F40" s="5">
        <v>8.8688606338838197E-3</v>
      </c>
      <c r="G40" s="4">
        <v>562</v>
      </c>
      <c r="H40" s="5">
        <v>9.2831899390839797E-3</v>
      </c>
      <c r="I40" s="3" t="s">
        <v>823</v>
      </c>
    </row>
    <row r="41" spans="1:9" x14ac:dyDescent="0.35">
      <c r="A41" s="3" t="s">
        <v>824</v>
      </c>
      <c r="B41" s="3" t="s">
        <v>730</v>
      </c>
      <c r="C41" s="4">
        <v>11</v>
      </c>
      <c r="D41" s="5">
        <v>1.95729537366548E-2</v>
      </c>
      <c r="E41" s="6">
        <v>11.4686019464572</v>
      </c>
      <c r="F41" s="5">
        <v>2.0485104361417299E-2</v>
      </c>
      <c r="G41" s="4">
        <v>562</v>
      </c>
      <c r="H41" s="5">
        <v>1.5297564158432799E-2</v>
      </c>
      <c r="I41" s="3" t="s">
        <v>833</v>
      </c>
    </row>
    <row r="42" spans="1:9" x14ac:dyDescent="0.35">
      <c r="A42" s="3" t="s">
        <v>834</v>
      </c>
      <c r="B42" s="3" t="s">
        <v>716</v>
      </c>
      <c r="C42" s="4">
        <v>388</v>
      </c>
      <c r="D42" s="5">
        <v>0.67361111111111105</v>
      </c>
      <c r="E42" s="6">
        <v>379.80840835546002</v>
      </c>
      <c r="F42" s="5">
        <v>0.644210960404902</v>
      </c>
      <c r="G42" s="4">
        <v>576</v>
      </c>
      <c r="H42" s="5">
        <v>5.1146471387702397E-2</v>
      </c>
      <c r="I42" s="3" t="s">
        <v>835</v>
      </c>
    </row>
    <row r="43" spans="1:9" x14ac:dyDescent="0.35">
      <c r="A43" s="3" t="s">
        <v>834</v>
      </c>
      <c r="B43" s="3" t="s">
        <v>718</v>
      </c>
      <c r="C43" s="4">
        <v>1</v>
      </c>
      <c r="D43" s="5">
        <v>1.7361111111111099E-3</v>
      </c>
      <c r="E43" s="6">
        <v>2.2301422116421401</v>
      </c>
      <c r="F43" s="5">
        <v>3.7826494211179E-3</v>
      </c>
      <c r="G43" s="4">
        <v>576</v>
      </c>
      <c r="H43" s="5">
        <v>4.5410346093479699E-3</v>
      </c>
      <c r="I43" s="3" t="s">
        <v>836</v>
      </c>
    </row>
    <row r="44" spans="1:9" x14ac:dyDescent="0.35">
      <c r="A44" s="3" t="s">
        <v>834</v>
      </c>
      <c r="B44" s="3" t="s">
        <v>719</v>
      </c>
      <c r="C44" s="4">
        <v>43</v>
      </c>
      <c r="D44" s="5">
        <v>7.4652777777777804E-2</v>
      </c>
      <c r="E44" s="6">
        <v>69.641772476228198</v>
      </c>
      <c r="F44" s="5">
        <v>0.118122695928371</v>
      </c>
      <c r="G44" s="4">
        <v>576</v>
      </c>
      <c r="H44" s="5">
        <v>2.8669407777041699E-2</v>
      </c>
      <c r="I44" s="3" t="s">
        <v>837</v>
      </c>
    </row>
    <row r="45" spans="1:9" x14ac:dyDescent="0.35">
      <c r="A45" s="3" t="s">
        <v>834</v>
      </c>
      <c r="B45" s="3" t="s">
        <v>721</v>
      </c>
      <c r="C45" s="4">
        <v>51</v>
      </c>
      <c r="D45" s="5">
        <v>8.8541666666666699E-2</v>
      </c>
      <c r="E45" s="6">
        <v>40.004664338836598</v>
      </c>
      <c r="F45" s="5">
        <v>6.7853798566456E-2</v>
      </c>
      <c r="G45" s="4">
        <v>576</v>
      </c>
      <c r="H45" s="5">
        <v>3.0987435035096898E-2</v>
      </c>
      <c r="I45" s="3" t="s">
        <v>838</v>
      </c>
    </row>
    <row r="46" spans="1:9" x14ac:dyDescent="0.35">
      <c r="A46" s="3" t="s">
        <v>834</v>
      </c>
      <c r="B46" s="3" t="s">
        <v>723</v>
      </c>
      <c r="C46" s="4">
        <v>10</v>
      </c>
      <c r="D46" s="5">
        <v>1.7361111111111101E-2</v>
      </c>
      <c r="E46" s="6">
        <v>8.1153981966406707</v>
      </c>
      <c r="F46" s="5">
        <v>1.37649097579568E-2</v>
      </c>
      <c r="G46" s="4">
        <v>576</v>
      </c>
      <c r="H46" s="5">
        <v>1.42471863602031E-2</v>
      </c>
      <c r="I46" s="3" t="s">
        <v>839</v>
      </c>
    </row>
    <row r="47" spans="1:9" x14ac:dyDescent="0.35">
      <c r="A47" s="3" t="s">
        <v>834</v>
      </c>
      <c r="B47" s="3" t="s">
        <v>724</v>
      </c>
      <c r="C47" s="4">
        <v>26</v>
      </c>
      <c r="D47" s="5">
        <v>4.5138888888888902E-2</v>
      </c>
      <c r="E47" s="6">
        <v>30.182789473393999</v>
      </c>
      <c r="F47" s="5">
        <v>5.1194453220626199E-2</v>
      </c>
      <c r="G47" s="4">
        <v>576</v>
      </c>
      <c r="H47" s="5">
        <v>2.2645864700651899E-2</v>
      </c>
      <c r="I47" s="3" t="s">
        <v>840</v>
      </c>
    </row>
    <row r="48" spans="1:9" x14ac:dyDescent="0.35">
      <c r="A48" s="3" t="s">
        <v>834</v>
      </c>
      <c r="B48" s="3" t="s">
        <v>726</v>
      </c>
      <c r="C48" s="4">
        <v>26</v>
      </c>
      <c r="D48" s="5">
        <v>4.5138888888888902E-2</v>
      </c>
      <c r="E48" s="6">
        <v>32.602518511009301</v>
      </c>
      <c r="F48" s="5">
        <v>5.5298669801800301E-2</v>
      </c>
      <c r="G48" s="4">
        <v>576</v>
      </c>
      <c r="H48" s="5">
        <v>2.2645864700651899E-2</v>
      </c>
      <c r="I48" s="3" t="s">
        <v>841</v>
      </c>
    </row>
    <row r="49" spans="1:9" x14ac:dyDescent="0.35">
      <c r="A49" s="3" t="s">
        <v>834</v>
      </c>
      <c r="B49" s="3" t="s">
        <v>201</v>
      </c>
      <c r="C49" s="4">
        <v>6</v>
      </c>
      <c r="D49" s="5">
        <v>1.0416666666666701E-2</v>
      </c>
      <c r="E49" s="6">
        <v>4.5202674913531897</v>
      </c>
      <c r="F49" s="5">
        <v>7.6670389539305996E-3</v>
      </c>
      <c r="G49" s="4">
        <v>576</v>
      </c>
      <c r="H49" s="5">
        <v>1.1074750287158101E-2</v>
      </c>
      <c r="I49" s="3" t="s">
        <v>769</v>
      </c>
    </row>
    <row r="50" spans="1:9" x14ac:dyDescent="0.35">
      <c r="A50" s="3" t="s">
        <v>834</v>
      </c>
      <c r="B50" s="3" t="s">
        <v>728</v>
      </c>
      <c r="C50" s="4">
        <v>3</v>
      </c>
      <c r="D50" s="5">
        <v>5.2083333333333296E-3</v>
      </c>
      <c r="E50" s="6">
        <v>2.1514983665955598</v>
      </c>
      <c r="F50" s="5">
        <v>3.6492578851938999E-3</v>
      </c>
      <c r="G50" s="4">
        <v>576</v>
      </c>
      <c r="H50" s="5">
        <v>7.8516119597516199E-3</v>
      </c>
      <c r="I50" s="3" t="s">
        <v>842</v>
      </c>
    </row>
    <row r="51" spans="1:9" x14ac:dyDescent="0.35">
      <c r="A51" s="3" t="s">
        <v>834</v>
      </c>
      <c r="B51" s="3" t="s">
        <v>730</v>
      </c>
      <c r="C51" s="4">
        <v>22</v>
      </c>
      <c r="D51" s="5">
        <v>3.8194444444444399E-2</v>
      </c>
      <c r="E51" s="6">
        <v>20.314019022394199</v>
      </c>
      <c r="F51" s="5">
        <v>3.4455566059644602E-2</v>
      </c>
      <c r="G51" s="4">
        <v>576</v>
      </c>
      <c r="H51" s="5">
        <v>2.09067782226902E-2</v>
      </c>
      <c r="I51" s="3" t="s">
        <v>843</v>
      </c>
    </row>
    <row r="52" spans="1:9" x14ac:dyDescent="0.35">
      <c r="A52" s="3" t="s">
        <v>844</v>
      </c>
      <c r="B52" s="3" t="s">
        <v>716</v>
      </c>
      <c r="C52" s="4">
        <v>871</v>
      </c>
      <c r="D52" s="5">
        <v>0.63115942028985506</v>
      </c>
      <c r="E52" s="6">
        <v>898.14354325896602</v>
      </c>
      <c r="F52" s="5">
        <v>0.636532277483006</v>
      </c>
      <c r="G52" s="4">
        <v>1380</v>
      </c>
      <c r="H52" s="5">
        <v>3.4001960126445102E-2</v>
      </c>
      <c r="I52" s="3" t="s">
        <v>845</v>
      </c>
    </row>
    <row r="53" spans="1:9" x14ac:dyDescent="0.35">
      <c r="A53" s="3" t="s">
        <v>844</v>
      </c>
      <c r="B53" s="3" t="s">
        <v>718</v>
      </c>
      <c r="C53" s="4">
        <v>9</v>
      </c>
      <c r="D53" s="5">
        <v>6.5217391304347797E-3</v>
      </c>
      <c r="E53" s="6">
        <v>5.5644806822200996</v>
      </c>
      <c r="F53" s="5">
        <v>3.9436586592957101E-3</v>
      </c>
      <c r="G53" s="4">
        <v>1380</v>
      </c>
      <c r="H53" s="5">
        <v>5.6725191039236804E-3</v>
      </c>
      <c r="I53" s="3" t="s">
        <v>812</v>
      </c>
    </row>
    <row r="54" spans="1:9" x14ac:dyDescent="0.35">
      <c r="A54" s="3" t="s">
        <v>844</v>
      </c>
      <c r="B54" s="3" t="s">
        <v>719</v>
      </c>
      <c r="C54" s="4">
        <v>116</v>
      </c>
      <c r="D54" s="5">
        <v>8.4057971014492694E-2</v>
      </c>
      <c r="E54" s="6">
        <v>142.56466650169901</v>
      </c>
      <c r="F54" s="5">
        <v>0.10103842814217801</v>
      </c>
      <c r="G54" s="4">
        <v>1380</v>
      </c>
      <c r="H54" s="5">
        <v>1.95541308333931E-2</v>
      </c>
      <c r="I54" s="3" t="s">
        <v>846</v>
      </c>
    </row>
    <row r="55" spans="1:9" x14ac:dyDescent="0.35">
      <c r="A55" s="3" t="s">
        <v>844</v>
      </c>
      <c r="B55" s="3" t="s">
        <v>721</v>
      </c>
      <c r="C55" s="4">
        <v>105</v>
      </c>
      <c r="D55" s="5">
        <v>7.6086956521739094E-2</v>
      </c>
      <c r="E55" s="6">
        <v>93.904338920766904</v>
      </c>
      <c r="F55" s="5">
        <v>6.6551881564367296E-2</v>
      </c>
      <c r="G55" s="4">
        <v>1380</v>
      </c>
      <c r="H55" s="5">
        <v>1.8684682693431601E-2</v>
      </c>
      <c r="I55" s="3" t="s">
        <v>847</v>
      </c>
    </row>
    <row r="56" spans="1:9" x14ac:dyDescent="0.35">
      <c r="A56" s="3" t="s">
        <v>844</v>
      </c>
      <c r="B56" s="3" t="s">
        <v>723</v>
      </c>
      <c r="C56" s="4">
        <v>9</v>
      </c>
      <c r="D56" s="5">
        <v>6.5217391304347797E-3</v>
      </c>
      <c r="E56" s="6">
        <v>12.281666691479399</v>
      </c>
      <c r="F56" s="5">
        <v>8.7042626193666595E-3</v>
      </c>
      <c r="G56" s="4">
        <v>1380</v>
      </c>
      <c r="H56" s="5">
        <v>5.6725191039236804E-3</v>
      </c>
      <c r="I56" s="3" t="s">
        <v>848</v>
      </c>
    </row>
    <row r="57" spans="1:9" x14ac:dyDescent="0.35">
      <c r="A57" s="3" t="s">
        <v>844</v>
      </c>
      <c r="B57" s="3" t="s">
        <v>724</v>
      </c>
      <c r="C57" s="4">
        <v>100</v>
      </c>
      <c r="D57" s="5">
        <v>7.2463768115942004E-2</v>
      </c>
      <c r="E57" s="6">
        <v>99.859268097698703</v>
      </c>
      <c r="F57" s="5">
        <v>7.0772258874533506E-2</v>
      </c>
      <c r="G57" s="4">
        <v>1380</v>
      </c>
      <c r="H57" s="5">
        <v>1.8270101912018999E-2</v>
      </c>
      <c r="I57" s="3" t="s">
        <v>849</v>
      </c>
    </row>
    <row r="58" spans="1:9" x14ac:dyDescent="0.35">
      <c r="A58" s="3" t="s">
        <v>844</v>
      </c>
      <c r="B58" s="3" t="s">
        <v>726</v>
      </c>
      <c r="C58" s="4">
        <v>44</v>
      </c>
      <c r="D58" s="5">
        <v>3.1884057971014498E-2</v>
      </c>
      <c r="E58" s="6">
        <v>48.572388339588201</v>
      </c>
      <c r="F58" s="5">
        <v>3.4424222280104298E-2</v>
      </c>
      <c r="G58" s="4">
        <v>1380</v>
      </c>
      <c r="H58" s="5">
        <v>1.2381280205005099E-2</v>
      </c>
      <c r="I58" s="3" t="s">
        <v>850</v>
      </c>
    </row>
    <row r="59" spans="1:9" x14ac:dyDescent="0.35">
      <c r="A59" s="3" t="s">
        <v>844</v>
      </c>
      <c r="B59" s="3" t="s">
        <v>201</v>
      </c>
      <c r="C59" s="4">
        <v>10</v>
      </c>
      <c r="D59" s="5">
        <v>7.2463768115942004E-3</v>
      </c>
      <c r="E59" s="6">
        <v>7.4551746645153703</v>
      </c>
      <c r="F59" s="5">
        <v>5.2836312679133699E-3</v>
      </c>
      <c r="G59" s="4">
        <v>1380</v>
      </c>
      <c r="H59" s="5">
        <v>5.9771790921120099E-3</v>
      </c>
      <c r="I59" s="3" t="s">
        <v>746</v>
      </c>
    </row>
    <row r="60" spans="1:9" x14ac:dyDescent="0.35">
      <c r="A60" s="3" t="s">
        <v>844</v>
      </c>
      <c r="B60" s="3" t="s">
        <v>728</v>
      </c>
      <c r="C60" s="4">
        <v>6</v>
      </c>
      <c r="D60" s="5">
        <v>4.3478260869565201E-3</v>
      </c>
      <c r="E60" s="6">
        <v>4.7793024968658901</v>
      </c>
      <c r="F60" s="5">
        <v>3.38718718844377E-3</v>
      </c>
      <c r="G60" s="4">
        <v>1380</v>
      </c>
      <c r="H60" s="5">
        <v>4.6366570723405101E-3</v>
      </c>
      <c r="I60" s="3" t="s">
        <v>836</v>
      </c>
    </row>
    <row r="61" spans="1:9" x14ac:dyDescent="0.35">
      <c r="A61" s="3" t="s">
        <v>844</v>
      </c>
      <c r="B61" s="3" t="s">
        <v>730</v>
      </c>
      <c r="C61" s="4">
        <v>110</v>
      </c>
      <c r="D61" s="5">
        <v>7.9710144927536197E-2</v>
      </c>
      <c r="E61" s="6">
        <v>97.869671379879307</v>
      </c>
      <c r="F61" s="5">
        <v>6.9362191920791294E-2</v>
      </c>
      <c r="G61" s="4">
        <v>1380</v>
      </c>
      <c r="H61" s="5">
        <v>1.9086846819909398E-2</v>
      </c>
      <c r="I61" s="3" t="s">
        <v>851</v>
      </c>
    </row>
    <row r="62" spans="1:9" x14ac:dyDescent="0.35">
      <c r="A62" s="3" t="s">
        <v>339</v>
      </c>
      <c r="B62" s="3" t="s">
        <v>716</v>
      </c>
      <c r="C62" s="4">
        <v>177</v>
      </c>
      <c r="D62" s="5">
        <v>0.61034482758620701</v>
      </c>
      <c r="E62" s="6">
        <v>181.28178665533599</v>
      </c>
      <c r="F62" s="5">
        <v>0.642517618242332</v>
      </c>
      <c r="G62" s="4">
        <v>290</v>
      </c>
      <c r="H62" s="5">
        <v>7.4969302925801895E-2</v>
      </c>
      <c r="I62" s="3" t="s">
        <v>852</v>
      </c>
    </row>
    <row r="63" spans="1:9" x14ac:dyDescent="0.35">
      <c r="A63" s="3" t="s">
        <v>339</v>
      </c>
      <c r="B63" s="3" t="s">
        <v>719</v>
      </c>
      <c r="C63" s="4">
        <v>20</v>
      </c>
      <c r="D63" s="5">
        <v>6.8965517241379296E-2</v>
      </c>
      <c r="E63" s="6">
        <v>22.462659655319001</v>
      </c>
      <c r="F63" s="5">
        <v>7.9614476707270898E-2</v>
      </c>
      <c r="G63" s="4">
        <v>290</v>
      </c>
      <c r="H63" s="5">
        <v>3.8954218659359698E-2</v>
      </c>
      <c r="I63" s="3" t="s">
        <v>853</v>
      </c>
    </row>
    <row r="64" spans="1:9" x14ac:dyDescent="0.35">
      <c r="A64" s="3" t="s">
        <v>339</v>
      </c>
      <c r="B64" s="3" t="s">
        <v>721</v>
      </c>
      <c r="C64" s="4">
        <v>47</v>
      </c>
      <c r="D64" s="5">
        <v>0.16206896551724101</v>
      </c>
      <c r="E64" s="6">
        <v>32.557453339238201</v>
      </c>
      <c r="F64" s="5">
        <v>0.115393486359085</v>
      </c>
      <c r="G64" s="4">
        <v>290</v>
      </c>
      <c r="H64" s="5">
        <v>5.66512743469108E-2</v>
      </c>
      <c r="I64" s="3" t="s">
        <v>854</v>
      </c>
    </row>
    <row r="65" spans="1:9" x14ac:dyDescent="0.35">
      <c r="A65" s="3" t="s">
        <v>339</v>
      </c>
      <c r="B65" s="3" t="s">
        <v>723</v>
      </c>
      <c r="C65" s="4">
        <v>10</v>
      </c>
      <c r="D65" s="5">
        <v>3.4482758620689703E-2</v>
      </c>
      <c r="E65" s="6">
        <v>10.981219911913</v>
      </c>
      <c r="F65" s="5">
        <v>3.8920772976560401E-2</v>
      </c>
      <c r="G65" s="4">
        <v>290</v>
      </c>
      <c r="H65" s="5">
        <v>2.8050243360043501E-2</v>
      </c>
      <c r="I65" s="3" t="s">
        <v>855</v>
      </c>
    </row>
    <row r="66" spans="1:9" x14ac:dyDescent="0.35">
      <c r="A66" s="3" t="s">
        <v>339</v>
      </c>
      <c r="B66" s="3" t="s">
        <v>724</v>
      </c>
      <c r="C66" s="4">
        <v>9</v>
      </c>
      <c r="D66" s="5">
        <v>3.10344827586207E-2</v>
      </c>
      <c r="E66" s="6">
        <v>6.8716410569136404</v>
      </c>
      <c r="F66" s="5">
        <v>2.4355179451638599E-2</v>
      </c>
      <c r="G66" s="4">
        <v>290</v>
      </c>
      <c r="H66" s="5">
        <v>2.6658274310630701E-2</v>
      </c>
      <c r="I66" s="3" t="s">
        <v>856</v>
      </c>
    </row>
    <row r="67" spans="1:9" x14ac:dyDescent="0.35">
      <c r="A67" s="3" t="s">
        <v>339</v>
      </c>
      <c r="B67" s="3" t="s">
        <v>726</v>
      </c>
      <c r="C67" s="4">
        <v>16</v>
      </c>
      <c r="D67" s="5">
        <v>5.5172413793103399E-2</v>
      </c>
      <c r="E67" s="6">
        <v>15.7685807953455</v>
      </c>
      <c r="F67" s="5">
        <v>5.5888631520109498E-2</v>
      </c>
      <c r="G67" s="4">
        <v>290</v>
      </c>
      <c r="H67" s="5">
        <v>3.5098850270205199E-2</v>
      </c>
      <c r="I67" s="3" t="s">
        <v>857</v>
      </c>
    </row>
    <row r="68" spans="1:9" x14ac:dyDescent="0.35">
      <c r="A68" s="3" t="s">
        <v>339</v>
      </c>
      <c r="B68" s="3" t="s">
        <v>201</v>
      </c>
      <c r="C68" s="4">
        <v>3</v>
      </c>
      <c r="D68" s="5">
        <v>1.03448275862069E-2</v>
      </c>
      <c r="E68" s="6">
        <v>4.6099344320652103</v>
      </c>
      <c r="F68" s="5">
        <v>1.6339005402541198E-2</v>
      </c>
      <c r="G68" s="4">
        <v>290</v>
      </c>
      <c r="H68" s="5">
        <v>1.55546123999115E-2</v>
      </c>
      <c r="I68" s="3" t="s">
        <v>858</v>
      </c>
    </row>
    <row r="69" spans="1:9" x14ac:dyDescent="0.35">
      <c r="A69" s="3" t="s">
        <v>339</v>
      </c>
      <c r="B69" s="3" t="s">
        <v>728</v>
      </c>
      <c r="C69" s="4">
        <v>2</v>
      </c>
      <c r="D69" s="5">
        <v>6.8965517241379301E-3</v>
      </c>
      <c r="E69" s="6">
        <v>0.58011464264170398</v>
      </c>
      <c r="F69" s="5">
        <v>2.0561021897159098E-3</v>
      </c>
      <c r="G69" s="4">
        <v>290</v>
      </c>
      <c r="H69" s="5">
        <v>1.27223945392313E-2</v>
      </c>
      <c r="I69" s="3" t="s">
        <v>805</v>
      </c>
    </row>
    <row r="70" spans="1:9" x14ac:dyDescent="0.35">
      <c r="A70" s="12" t="s">
        <v>339</v>
      </c>
      <c r="B70" s="12" t="s">
        <v>730</v>
      </c>
      <c r="C70" s="13">
        <v>6</v>
      </c>
      <c r="D70" s="14">
        <v>2.06896551724138E-2</v>
      </c>
      <c r="E70" s="15">
        <v>7.0295134696429802</v>
      </c>
      <c r="F70" s="14">
        <v>2.4914727150745698E-2</v>
      </c>
      <c r="G70" s="13">
        <v>290</v>
      </c>
      <c r="H70" s="14">
        <v>2.1882272048055099E-2</v>
      </c>
      <c r="I70" s="12" t="s">
        <v>859</v>
      </c>
    </row>
    <row r="71" spans="1:9" x14ac:dyDescent="0.35">
      <c r="A71" s="18" t="s">
        <v>228</v>
      </c>
      <c r="B71" s="3"/>
      <c r="C71" s="4"/>
      <c r="D71" s="5"/>
      <c r="E71" s="6"/>
      <c r="F71" s="5"/>
      <c r="G71" s="4"/>
      <c r="H71" s="5"/>
      <c r="I71" s="3"/>
    </row>
    <row r="72" spans="1:9" x14ac:dyDescent="0.35">
      <c r="A72" s="18" t="s">
        <v>146</v>
      </c>
    </row>
    <row r="73" spans="1:9" x14ac:dyDescent="0.35">
      <c r="A73" s="18" t="s">
        <v>860</v>
      </c>
    </row>
    <row r="74" spans="1:9" x14ac:dyDescent="0.35">
      <c r="A74" s="18" t="s">
        <v>732</v>
      </c>
    </row>
    <row r="75" spans="1:9" x14ac:dyDescent="0.35">
      <c r="A75"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I38"/>
  <sheetViews>
    <sheetView workbookViewId="0">
      <selection activeCell="A38" sqref="A38"/>
    </sheetView>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27</v>
      </c>
    </row>
    <row r="2" spans="1:9" ht="29" x14ac:dyDescent="0.35">
      <c r="A2" s="16" t="s">
        <v>861</v>
      </c>
      <c r="B2" s="16" t="s">
        <v>862</v>
      </c>
      <c r="C2" s="16" t="s">
        <v>93</v>
      </c>
      <c r="D2" s="16" t="s">
        <v>94</v>
      </c>
      <c r="E2" s="16" t="s">
        <v>95</v>
      </c>
      <c r="F2" s="16" t="s">
        <v>96</v>
      </c>
      <c r="G2" s="16" t="s">
        <v>97</v>
      </c>
      <c r="H2" s="16" t="s">
        <v>98</v>
      </c>
      <c r="I2" s="16" t="s">
        <v>99</v>
      </c>
    </row>
    <row r="3" spans="1:9" x14ac:dyDescent="0.35">
      <c r="A3" s="8" t="s">
        <v>863</v>
      </c>
      <c r="B3" s="8" t="s">
        <v>864</v>
      </c>
      <c r="C3" s="9">
        <v>35</v>
      </c>
      <c r="D3" s="10">
        <v>0.26717557251908403</v>
      </c>
      <c r="E3" s="11">
        <v>114.01723141970101</v>
      </c>
      <c r="F3" s="10">
        <v>0.28451981201140603</v>
      </c>
      <c r="G3" s="9">
        <v>131</v>
      </c>
      <c r="H3" s="10">
        <v>0.101208574946277</v>
      </c>
      <c r="I3" s="8" t="s">
        <v>865</v>
      </c>
    </row>
    <row r="4" spans="1:9" x14ac:dyDescent="0.35">
      <c r="A4" s="3" t="s">
        <v>863</v>
      </c>
      <c r="B4" s="3" t="s">
        <v>866</v>
      </c>
      <c r="C4" s="4">
        <v>74</v>
      </c>
      <c r="D4" s="5">
        <v>0.56488549618320605</v>
      </c>
      <c r="E4" s="6">
        <v>216.064387871924</v>
      </c>
      <c r="F4" s="5">
        <v>0.539169371631112</v>
      </c>
      <c r="G4" s="4">
        <v>131</v>
      </c>
      <c r="H4" s="5">
        <v>0.11339684170447099</v>
      </c>
      <c r="I4" s="3" t="s">
        <v>867</v>
      </c>
    </row>
    <row r="5" spans="1:9" hidden="1" x14ac:dyDescent="0.35">
      <c r="A5" s="3" t="s">
        <v>863</v>
      </c>
      <c r="B5" s="3" t="s">
        <v>868</v>
      </c>
      <c r="C5" s="4">
        <v>19</v>
      </c>
      <c r="D5" s="5">
        <v>0.14503816793893101</v>
      </c>
      <c r="E5" s="6">
        <v>61.671816074199903</v>
      </c>
      <c r="F5" s="5">
        <v>0.15389650579431199</v>
      </c>
      <c r="G5" s="4">
        <v>131</v>
      </c>
      <c r="H5" s="5">
        <v>8.0544053620874204E-2</v>
      </c>
      <c r="I5" s="3" t="s">
        <v>869</v>
      </c>
    </row>
    <row r="6" spans="1:9" hidden="1" x14ac:dyDescent="0.35">
      <c r="A6" s="3" t="s">
        <v>863</v>
      </c>
      <c r="B6" s="3" t="s">
        <v>870</v>
      </c>
      <c r="C6" s="4">
        <v>3</v>
      </c>
      <c r="D6" s="5">
        <v>2.2900763358778602E-2</v>
      </c>
      <c r="E6" s="6">
        <v>8.9822132825375292</v>
      </c>
      <c r="F6" s="5">
        <v>2.24143105631694E-2</v>
      </c>
      <c r="G6" s="4">
        <v>131</v>
      </c>
      <c r="H6" s="5">
        <v>3.4214743092342403E-2</v>
      </c>
      <c r="I6" s="3" t="s">
        <v>871</v>
      </c>
    </row>
    <row r="7" spans="1:9" x14ac:dyDescent="0.35">
      <c r="A7" s="3" t="s">
        <v>872</v>
      </c>
      <c r="B7" s="3" t="s">
        <v>864</v>
      </c>
      <c r="C7" s="4">
        <v>107</v>
      </c>
      <c r="D7" s="5">
        <v>0.22153209109730801</v>
      </c>
      <c r="E7" s="6">
        <v>197.29076008213099</v>
      </c>
      <c r="F7" s="5">
        <v>0.24468512725285399</v>
      </c>
      <c r="G7" s="4">
        <v>483</v>
      </c>
      <c r="H7" s="5">
        <v>4.9467473506211501E-2</v>
      </c>
      <c r="I7" s="3" t="s">
        <v>873</v>
      </c>
    </row>
    <row r="8" spans="1:9" x14ac:dyDescent="0.35">
      <c r="A8" s="3" t="s">
        <v>872</v>
      </c>
      <c r="B8" s="3" t="s">
        <v>866</v>
      </c>
      <c r="C8" s="4">
        <v>286</v>
      </c>
      <c r="D8" s="5">
        <v>0.59213250517598304</v>
      </c>
      <c r="E8" s="6">
        <v>464.38572566954798</v>
      </c>
      <c r="F8" s="5">
        <v>0.57594324403514596</v>
      </c>
      <c r="G8" s="4">
        <v>483</v>
      </c>
      <c r="H8" s="5">
        <v>5.8539640114391202E-2</v>
      </c>
      <c r="I8" s="3" t="s">
        <v>874</v>
      </c>
    </row>
    <row r="9" spans="1:9" hidden="1" x14ac:dyDescent="0.35">
      <c r="A9" s="3" t="s">
        <v>872</v>
      </c>
      <c r="B9" s="3" t="s">
        <v>868</v>
      </c>
      <c r="C9" s="4">
        <v>77</v>
      </c>
      <c r="D9" s="5">
        <v>0.15942028985507201</v>
      </c>
      <c r="E9" s="6">
        <v>130.46188037566901</v>
      </c>
      <c r="F9" s="5">
        <v>0.16180221409293699</v>
      </c>
      <c r="G9" s="4">
        <v>483</v>
      </c>
      <c r="H9" s="5">
        <v>4.3605603141008503E-2</v>
      </c>
      <c r="I9" s="3" t="s">
        <v>875</v>
      </c>
    </row>
    <row r="10" spans="1:9" hidden="1" x14ac:dyDescent="0.35">
      <c r="A10" s="3" t="s">
        <v>872</v>
      </c>
      <c r="B10" s="3" t="s">
        <v>870</v>
      </c>
      <c r="C10" s="4">
        <v>13</v>
      </c>
      <c r="D10" s="5">
        <v>2.6915113871635601E-2</v>
      </c>
      <c r="E10" s="6">
        <v>14.166301006154599</v>
      </c>
      <c r="F10" s="5">
        <v>1.7569414619063601E-2</v>
      </c>
      <c r="G10" s="4">
        <v>483</v>
      </c>
      <c r="H10" s="5">
        <v>1.92776692019926E-2</v>
      </c>
      <c r="I10" s="3" t="s">
        <v>876</v>
      </c>
    </row>
    <row r="11" spans="1:9" x14ac:dyDescent="0.35">
      <c r="A11" s="3" t="s">
        <v>877</v>
      </c>
      <c r="B11" s="3" t="s">
        <v>864</v>
      </c>
      <c r="C11" s="4">
        <v>175</v>
      </c>
      <c r="D11" s="5">
        <v>0.237449118046133</v>
      </c>
      <c r="E11" s="6">
        <v>172.10425116558099</v>
      </c>
      <c r="F11" s="5">
        <v>0.231950230220653</v>
      </c>
      <c r="G11" s="4">
        <v>737</v>
      </c>
      <c r="H11" s="5">
        <v>4.1033689231743803E-2</v>
      </c>
      <c r="I11" s="3" t="s">
        <v>878</v>
      </c>
    </row>
    <row r="12" spans="1:9" x14ac:dyDescent="0.35">
      <c r="A12" s="3" t="s">
        <v>877</v>
      </c>
      <c r="B12" s="3" t="s">
        <v>866</v>
      </c>
      <c r="C12" s="4">
        <v>441</v>
      </c>
      <c r="D12" s="5">
        <v>0.59837177747625503</v>
      </c>
      <c r="E12" s="6">
        <v>445.370887281428</v>
      </c>
      <c r="F12" s="5">
        <v>0.60024014014107896</v>
      </c>
      <c r="G12" s="4">
        <v>737</v>
      </c>
      <c r="H12" s="5">
        <v>4.72735844334621E-2</v>
      </c>
      <c r="I12" s="3" t="s">
        <v>879</v>
      </c>
    </row>
    <row r="13" spans="1:9" hidden="1" x14ac:dyDescent="0.35">
      <c r="A13" s="3" t="s">
        <v>877</v>
      </c>
      <c r="B13" s="3" t="s">
        <v>868</v>
      </c>
      <c r="C13" s="4">
        <v>101</v>
      </c>
      <c r="D13" s="5">
        <v>0.13704206241519701</v>
      </c>
      <c r="E13" s="6">
        <v>109.558054369411</v>
      </c>
      <c r="F13" s="5">
        <v>0.14765478343159999</v>
      </c>
      <c r="G13" s="4">
        <v>737</v>
      </c>
      <c r="H13" s="5">
        <v>3.3162146045275002E-2</v>
      </c>
      <c r="I13" s="3" t="s">
        <v>880</v>
      </c>
    </row>
    <row r="14" spans="1:9" hidden="1" x14ac:dyDescent="0.35">
      <c r="A14" s="3" t="s">
        <v>877</v>
      </c>
      <c r="B14" s="3" t="s">
        <v>870</v>
      </c>
      <c r="C14" s="4">
        <v>20</v>
      </c>
      <c r="D14" s="5">
        <v>2.7137042062415202E-2</v>
      </c>
      <c r="E14" s="6">
        <v>14.954650876854799</v>
      </c>
      <c r="F14" s="5">
        <v>2.01548462066676E-2</v>
      </c>
      <c r="G14" s="4">
        <v>737</v>
      </c>
      <c r="H14" s="5">
        <v>1.56685193596704E-2</v>
      </c>
      <c r="I14" s="3" t="s">
        <v>881</v>
      </c>
    </row>
    <row r="15" spans="1:9" x14ac:dyDescent="0.35">
      <c r="A15" s="3" t="s">
        <v>882</v>
      </c>
      <c r="B15" s="3" t="s">
        <v>864</v>
      </c>
      <c r="C15" s="4">
        <v>160</v>
      </c>
      <c r="D15" s="5">
        <v>0.22727272727272699</v>
      </c>
      <c r="E15" s="6">
        <v>162.004390967495</v>
      </c>
      <c r="F15" s="5">
        <v>0.24159434722008299</v>
      </c>
      <c r="G15" s="4">
        <v>704</v>
      </c>
      <c r="H15" s="5">
        <v>4.1348053271108999E-2</v>
      </c>
      <c r="I15" s="3" t="s">
        <v>883</v>
      </c>
    </row>
    <row r="16" spans="1:9" x14ac:dyDescent="0.35">
      <c r="A16" s="3" t="s">
        <v>882</v>
      </c>
      <c r="B16" s="3" t="s">
        <v>866</v>
      </c>
      <c r="C16" s="4">
        <v>383</v>
      </c>
      <c r="D16" s="5">
        <v>0.54403409090909105</v>
      </c>
      <c r="E16" s="6">
        <v>359.03788860452602</v>
      </c>
      <c r="F16" s="5">
        <v>0.53542699556884998</v>
      </c>
      <c r="G16" s="4">
        <v>704</v>
      </c>
      <c r="H16" s="5">
        <v>4.9141400464885403E-2</v>
      </c>
      <c r="I16" s="3" t="s">
        <v>884</v>
      </c>
    </row>
    <row r="17" spans="1:9" hidden="1" x14ac:dyDescent="0.35">
      <c r="A17" s="3" t="s">
        <v>882</v>
      </c>
      <c r="B17" s="3" t="s">
        <v>868</v>
      </c>
      <c r="C17" s="4">
        <v>148</v>
      </c>
      <c r="D17" s="5">
        <v>0.21022727272727301</v>
      </c>
      <c r="E17" s="6">
        <v>134.088594779765</v>
      </c>
      <c r="F17" s="5">
        <v>0.19996400302492601</v>
      </c>
      <c r="G17" s="4">
        <v>704</v>
      </c>
      <c r="H17" s="5">
        <v>4.0203501508281801E-2</v>
      </c>
      <c r="I17" s="3" t="s">
        <v>885</v>
      </c>
    </row>
    <row r="18" spans="1:9" hidden="1" x14ac:dyDescent="0.35">
      <c r="A18" s="3" t="s">
        <v>882</v>
      </c>
      <c r="B18" s="3" t="s">
        <v>870</v>
      </c>
      <c r="C18" s="4">
        <v>13</v>
      </c>
      <c r="D18" s="5">
        <v>1.8465909090909099E-2</v>
      </c>
      <c r="E18" s="6">
        <v>15.432790864749601</v>
      </c>
      <c r="F18" s="5">
        <v>2.3014654186140699E-2</v>
      </c>
      <c r="G18" s="4">
        <v>704</v>
      </c>
      <c r="H18" s="5">
        <v>1.3283310540042901E-2</v>
      </c>
      <c r="I18" s="3" t="s">
        <v>886</v>
      </c>
    </row>
    <row r="19" spans="1:9" x14ac:dyDescent="0.35">
      <c r="A19" s="3" t="s">
        <v>887</v>
      </c>
      <c r="B19" s="3" t="s">
        <v>864</v>
      </c>
      <c r="C19" s="4">
        <v>165</v>
      </c>
      <c r="D19" s="5">
        <v>0.2</v>
      </c>
      <c r="E19" s="6">
        <v>131.004067494607</v>
      </c>
      <c r="F19" s="5">
        <v>0.20657184167888801</v>
      </c>
      <c r="G19" s="4">
        <v>825</v>
      </c>
      <c r="H19" s="5">
        <v>3.6457562729211301E-2</v>
      </c>
      <c r="I19" s="3" t="s">
        <v>888</v>
      </c>
    </row>
    <row r="20" spans="1:9" x14ac:dyDescent="0.35">
      <c r="A20" s="3" t="s">
        <v>887</v>
      </c>
      <c r="B20" s="3" t="s">
        <v>866</v>
      </c>
      <c r="C20" s="4">
        <v>473</v>
      </c>
      <c r="D20" s="5">
        <v>0.57333333333333303</v>
      </c>
      <c r="E20" s="6">
        <v>357.65188225078799</v>
      </c>
      <c r="F20" s="5">
        <v>0.56395812289956104</v>
      </c>
      <c r="G20" s="4">
        <v>825</v>
      </c>
      <c r="H20" s="5">
        <v>4.5079137070174503E-2</v>
      </c>
      <c r="I20" s="3" t="s">
        <v>889</v>
      </c>
    </row>
    <row r="21" spans="1:9" hidden="1" x14ac:dyDescent="0.35">
      <c r="A21" s="3" t="s">
        <v>887</v>
      </c>
      <c r="B21" s="3" t="s">
        <v>868</v>
      </c>
      <c r="C21" s="4">
        <v>165</v>
      </c>
      <c r="D21" s="5">
        <v>0.2</v>
      </c>
      <c r="E21" s="6">
        <v>127.317107602259</v>
      </c>
      <c r="F21" s="5">
        <v>0.20075811306935501</v>
      </c>
      <c r="G21" s="4">
        <v>825</v>
      </c>
      <c r="H21" s="5">
        <v>3.6457562729211301E-2</v>
      </c>
      <c r="I21" s="3" t="s">
        <v>890</v>
      </c>
    </row>
    <row r="22" spans="1:9" hidden="1" x14ac:dyDescent="0.35">
      <c r="A22" s="3" t="s">
        <v>887</v>
      </c>
      <c r="B22" s="3" t="s">
        <v>870</v>
      </c>
      <c r="C22" s="4">
        <v>22</v>
      </c>
      <c r="D22" s="5">
        <v>2.66666666666667E-2</v>
      </c>
      <c r="E22" s="6">
        <v>18.2085737492432</v>
      </c>
      <c r="F22" s="5">
        <v>2.87119223521962E-2</v>
      </c>
      <c r="G22" s="4">
        <v>825</v>
      </c>
      <c r="H22" s="5">
        <v>1.46839468847423E-2</v>
      </c>
      <c r="I22" s="3" t="s">
        <v>891</v>
      </c>
    </row>
    <row r="23" spans="1:9" x14ac:dyDescent="0.35">
      <c r="A23" s="3" t="s">
        <v>892</v>
      </c>
      <c r="B23" s="3" t="s">
        <v>864</v>
      </c>
      <c r="C23" s="4">
        <v>132</v>
      </c>
      <c r="D23" s="5">
        <v>0.17120622568093399</v>
      </c>
      <c r="E23" s="6">
        <v>96.401977462237795</v>
      </c>
      <c r="F23" s="5">
        <v>0.184710753324135</v>
      </c>
      <c r="G23" s="4">
        <v>771</v>
      </c>
      <c r="H23" s="5">
        <v>3.5514887415666802E-2</v>
      </c>
      <c r="I23" s="3" t="s">
        <v>893</v>
      </c>
    </row>
    <row r="24" spans="1:9" x14ac:dyDescent="0.35">
      <c r="A24" s="3" t="s">
        <v>892</v>
      </c>
      <c r="B24" s="3" t="s">
        <v>866</v>
      </c>
      <c r="C24" s="4">
        <v>443</v>
      </c>
      <c r="D24" s="5">
        <v>0.57457846952010405</v>
      </c>
      <c r="E24" s="6">
        <v>298.21834042238203</v>
      </c>
      <c r="F24" s="5">
        <v>0.57140046049438098</v>
      </c>
      <c r="G24" s="4">
        <v>771</v>
      </c>
      <c r="H24" s="5">
        <v>4.6613512789796502E-2</v>
      </c>
      <c r="I24" s="3" t="s">
        <v>894</v>
      </c>
    </row>
    <row r="25" spans="1:9" hidden="1" x14ac:dyDescent="0.35">
      <c r="A25" s="3" t="s">
        <v>892</v>
      </c>
      <c r="B25" s="3" t="s">
        <v>868</v>
      </c>
      <c r="C25" s="4">
        <v>182</v>
      </c>
      <c r="D25" s="5">
        <v>0.236057068741894</v>
      </c>
      <c r="E25" s="6">
        <v>118.32431665483701</v>
      </c>
      <c r="F25" s="5">
        <v>0.226714993211003</v>
      </c>
      <c r="G25" s="4">
        <v>771</v>
      </c>
      <c r="H25" s="5">
        <v>4.0037448125106401E-2</v>
      </c>
      <c r="I25" s="3" t="s">
        <v>895</v>
      </c>
    </row>
    <row r="26" spans="1:9" hidden="1" x14ac:dyDescent="0.35">
      <c r="A26" s="3" t="s">
        <v>892</v>
      </c>
      <c r="B26" s="3" t="s">
        <v>870</v>
      </c>
      <c r="C26" s="4">
        <v>14</v>
      </c>
      <c r="D26" s="5">
        <v>1.8158236057068702E-2</v>
      </c>
      <c r="E26" s="6">
        <v>8.9631360009459993</v>
      </c>
      <c r="F26" s="5">
        <v>1.7173792970480699E-2</v>
      </c>
      <c r="G26" s="4">
        <v>771</v>
      </c>
      <c r="H26" s="5">
        <v>1.2588819458100101E-2</v>
      </c>
      <c r="I26" s="3" t="s">
        <v>896</v>
      </c>
    </row>
    <row r="27" spans="1:9" x14ac:dyDescent="0.35">
      <c r="A27" s="3" t="s">
        <v>897</v>
      </c>
      <c r="B27" s="3" t="s">
        <v>864</v>
      </c>
      <c r="C27" s="4">
        <v>68</v>
      </c>
      <c r="D27" s="5">
        <v>0.19318181818181801</v>
      </c>
      <c r="E27" s="6">
        <v>58.915183373902998</v>
      </c>
      <c r="F27" s="5">
        <v>0.25611393208613698</v>
      </c>
      <c r="G27" s="4">
        <v>352</v>
      </c>
      <c r="H27" s="5">
        <v>5.5087649968264901E-2</v>
      </c>
      <c r="I27" s="3" t="s">
        <v>898</v>
      </c>
    </row>
    <row r="28" spans="1:9" x14ac:dyDescent="0.35">
      <c r="A28" s="3" t="s">
        <v>897</v>
      </c>
      <c r="B28" s="3" t="s">
        <v>866</v>
      </c>
      <c r="C28" s="4">
        <v>177</v>
      </c>
      <c r="D28" s="5">
        <v>0.50284090909090895</v>
      </c>
      <c r="E28" s="6">
        <v>111.56397066794401</v>
      </c>
      <c r="F28" s="5">
        <v>0.48498681614163103</v>
      </c>
      <c r="G28" s="4">
        <v>352</v>
      </c>
      <c r="H28" s="5">
        <v>6.9766394111524799E-2</v>
      </c>
      <c r="I28" s="3" t="s">
        <v>899</v>
      </c>
    </row>
    <row r="29" spans="1:9" hidden="1" x14ac:dyDescent="0.35">
      <c r="A29" s="3" t="s">
        <v>897</v>
      </c>
      <c r="B29" s="3" t="s">
        <v>868</v>
      </c>
      <c r="C29" s="4">
        <v>94</v>
      </c>
      <c r="D29" s="5">
        <v>0.26704545454545497</v>
      </c>
      <c r="E29" s="6">
        <v>52.4412820338693</v>
      </c>
      <c r="F29" s="5">
        <v>0.227970824771832</v>
      </c>
      <c r="G29" s="4">
        <v>352</v>
      </c>
      <c r="H29" s="5">
        <v>6.1732575926297502E-2</v>
      </c>
      <c r="I29" s="3" t="s">
        <v>900</v>
      </c>
    </row>
    <row r="30" spans="1:9" hidden="1" x14ac:dyDescent="0.35">
      <c r="A30" s="3" t="s">
        <v>897</v>
      </c>
      <c r="B30" s="3" t="s">
        <v>870</v>
      </c>
      <c r="C30" s="4">
        <v>13</v>
      </c>
      <c r="D30" s="5">
        <v>3.6931818181818198E-2</v>
      </c>
      <c r="E30" s="6">
        <v>7.1146225172244897</v>
      </c>
      <c r="F30" s="5">
        <v>3.09284270003999E-2</v>
      </c>
      <c r="G30" s="4">
        <v>352</v>
      </c>
      <c r="H30" s="5">
        <v>2.6315531422993602E-2</v>
      </c>
      <c r="I30" s="3" t="s">
        <v>901</v>
      </c>
    </row>
    <row r="31" spans="1:9" x14ac:dyDescent="0.35">
      <c r="A31" s="3" t="s">
        <v>339</v>
      </c>
      <c r="B31" s="3" t="s">
        <v>866</v>
      </c>
      <c r="C31" s="4">
        <v>3</v>
      </c>
      <c r="D31" s="5">
        <v>0.6</v>
      </c>
      <c r="E31" s="6">
        <v>0.95600767788252505</v>
      </c>
      <c r="F31" s="5">
        <v>0.41861950602171399</v>
      </c>
      <c r="G31" s="4">
        <v>5</v>
      </c>
      <c r="H31" s="5">
        <v>0.57355521559672795</v>
      </c>
      <c r="I31" s="3" t="s">
        <v>902</v>
      </c>
    </row>
    <row r="32" spans="1:9" hidden="1" x14ac:dyDescent="0.35">
      <c r="A32" s="3" t="s">
        <v>339</v>
      </c>
      <c r="B32" s="3" t="s">
        <v>868</v>
      </c>
      <c r="C32" s="4">
        <v>1</v>
      </c>
      <c r="D32" s="5">
        <v>0.2</v>
      </c>
      <c r="E32" s="6">
        <v>1.1037080001453601</v>
      </c>
      <c r="F32" s="5">
        <v>0.48329496561829899</v>
      </c>
      <c r="G32" s="4">
        <v>5</v>
      </c>
      <c r="H32" s="5">
        <v>0.46830587250799299</v>
      </c>
      <c r="I32" s="3" t="s">
        <v>903</v>
      </c>
    </row>
    <row r="33" spans="1:9" hidden="1" x14ac:dyDescent="0.35">
      <c r="A33" s="12" t="s">
        <v>339</v>
      </c>
      <c r="B33" s="12" t="s">
        <v>870</v>
      </c>
      <c r="C33" s="13">
        <v>1</v>
      </c>
      <c r="D33" s="14">
        <v>0.2</v>
      </c>
      <c r="E33" s="15">
        <v>0.22399940005769201</v>
      </c>
      <c r="F33" s="14">
        <v>9.8085528359986698E-2</v>
      </c>
      <c r="G33" s="13">
        <v>5</v>
      </c>
      <c r="H33" s="14">
        <v>0.46830587250799299</v>
      </c>
      <c r="I33" s="12" t="s">
        <v>904</v>
      </c>
    </row>
    <row r="34" spans="1:9" x14ac:dyDescent="0.35">
      <c r="A34" s="18" t="s">
        <v>228</v>
      </c>
      <c r="B34" s="3"/>
      <c r="C34" s="4"/>
      <c r="D34" s="5"/>
      <c r="E34" s="6"/>
      <c r="F34" s="5"/>
      <c r="G34" s="4"/>
      <c r="H34" s="5"/>
      <c r="I34" s="3"/>
    </row>
    <row r="35" spans="1:9" x14ac:dyDescent="0.35">
      <c r="A35" s="18" t="s">
        <v>146</v>
      </c>
    </row>
    <row r="36" spans="1:9" x14ac:dyDescent="0.35">
      <c r="A36" s="18" t="s">
        <v>905</v>
      </c>
    </row>
    <row r="37" spans="1:9" x14ac:dyDescent="0.35">
      <c r="A37" s="18" t="s">
        <v>906</v>
      </c>
    </row>
    <row r="38" spans="1:9" x14ac:dyDescent="0.35">
      <c r="A38"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I19"/>
  <sheetViews>
    <sheetView workbookViewId="0">
      <selection activeCell="A19" sqref="A19"/>
    </sheetView>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28</v>
      </c>
    </row>
    <row r="2" spans="1:9" ht="29" x14ac:dyDescent="0.35">
      <c r="A2" s="16" t="s">
        <v>327</v>
      </c>
      <c r="B2" s="16" t="s">
        <v>862</v>
      </c>
      <c r="C2" s="16" t="s">
        <v>93</v>
      </c>
      <c r="D2" s="16" t="s">
        <v>94</v>
      </c>
      <c r="E2" s="16" t="s">
        <v>95</v>
      </c>
      <c r="F2" s="16" t="s">
        <v>96</v>
      </c>
      <c r="G2" s="16" t="s">
        <v>97</v>
      </c>
      <c r="H2" s="16" t="s">
        <v>98</v>
      </c>
      <c r="I2" s="16" t="s">
        <v>99</v>
      </c>
    </row>
    <row r="3" spans="1:9" x14ac:dyDescent="0.35">
      <c r="A3" s="8" t="s">
        <v>101</v>
      </c>
      <c r="B3" s="8" t="s">
        <v>864</v>
      </c>
      <c r="C3" s="9">
        <v>258</v>
      </c>
      <c r="D3" s="10">
        <v>0.250972762645914</v>
      </c>
      <c r="E3" s="11">
        <v>275.05595044711202</v>
      </c>
      <c r="F3" s="10">
        <v>0.28466161097815401</v>
      </c>
      <c r="G3" s="9">
        <v>1028</v>
      </c>
      <c r="H3" s="10">
        <v>3.5401377263078002E-2</v>
      </c>
      <c r="I3" s="8" t="s">
        <v>907</v>
      </c>
    </row>
    <row r="4" spans="1:9" x14ac:dyDescent="0.35">
      <c r="A4" s="3" t="s">
        <v>101</v>
      </c>
      <c r="B4" s="3" t="s">
        <v>866</v>
      </c>
      <c r="C4" s="4">
        <v>576</v>
      </c>
      <c r="D4" s="5">
        <v>0.56031128404669295</v>
      </c>
      <c r="E4" s="6">
        <v>545.00397025130303</v>
      </c>
      <c r="F4" s="5">
        <v>0.56403690925078398</v>
      </c>
      <c r="G4" s="4">
        <v>1028</v>
      </c>
      <c r="H4" s="5">
        <v>4.0527088221025298E-2</v>
      </c>
      <c r="I4" s="3" t="s">
        <v>908</v>
      </c>
    </row>
    <row r="5" spans="1:9" x14ac:dyDescent="0.35">
      <c r="A5" s="3" t="s">
        <v>101</v>
      </c>
      <c r="B5" s="3" t="s">
        <v>868</v>
      </c>
      <c r="C5" s="4">
        <v>174</v>
      </c>
      <c r="D5" s="5">
        <v>0.16926070038910501</v>
      </c>
      <c r="E5" s="6">
        <v>134.638338134311</v>
      </c>
      <c r="F5" s="5">
        <v>0.13934025484790899</v>
      </c>
      <c r="G5" s="4">
        <v>1028</v>
      </c>
      <c r="H5" s="5">
        <v>3.0617413683974699E-2</v>
      </c>
      <c r="I5" s="3" t="s">
        <v>909</v>
      </c>
    </row>
    <row r="6" spans="1:9" x14ac:dyDescent="0.35">
      <c r="A6" s="3" t="s">
        <v>101</v>
      </c>
      <c r="B6" s="3" t="s">
        <v>870</v>
      </c>
      <c r="C6" s="4">
        <v>20</v>
      </c>
      <c r="D6" s="5">
        <v>1.94552529182879E-2</v>
      </c>
      <c r="E6" s="6">
        <v>11.5576037051311</v>
      </c>
      <c r="F6" s="5">
        <v>1.19612249231536E-2</v>
      </c>
      <c r="G6" s="4">
        <v>1028</v>
      </c>
      <c r="H6" s="5">
        <v>1.12774317265279E-2</v>
      </c>
      <c r="I6" s="3" t="s">
        <v>910</v>
      </c>
    </row>
    <row r="7" spans="1:9" x14ac:dyDescent="0.35">
      <c r="A7" s="3" t="s">
        <v>103</v>
      </c>
      <c r="B7" s="3" t="s">
        <v>864</v>
      </c>
      <c r="C7" s="4">
        <v>571</v>
      </c>
      <c r="D7" s="5">
        <v>0.19488054607508501</v>
      </c>
      <c r="E7" s="6">
        <v>644.08728797062201</v>
      </c>
      <c r="F7" s="5">
        <v>0.21478058911134101</v>
      </c>
      <c r="G7" s="4">
        <v>2930</v>
      </c>
      <c r="H7" s="5">
        <v>1.9157340072139699E-2</v>
      </c>
      <c r="I7" s="3" t="s">
        <v>911</v>
      </c>
    </row>
    <row r="8" spans="1:9" x14ac:dyDescent="0.35">
      <c r="A8" s="3" t="s">
        <v>103</v>
      </c>
      <c r="B8" s="3" t="s">
        <v>866</v>
      </c>
      <c r="C8" s="4">
        <v>1683</v>
      </c>
      <c r="D8" s="5">
        <v>0.574402730375427</v>
      </c>
      <c r="E8" s="6">
        <v>1691.66483657241</v>
      </c>
      <c r="F8" s="5">
        <v>0.56411107153311002</v>
      </c>
      <c r="G8" s="4">
        <v>2930</v>
      </c>
      <c r="H8" s="5">
        <v>2.3912691932298401E-2</v>
      </c>
      <c r="I8" s="3" t="s">
        <v>912</v>
      </c>
    </row>
    <row r="9" spans="1:9" x14ac:dyDescent="0.35">
      <c r="A9" s="3" t="s">
        <v>103</v>
      </c>
      <c r="B9" s="3" t="s">
        <v>868</v>
      </c>
      <c r="C9" s="4">
        <v>598</v>
      </c>
      <c r="D9" s="5">
        <v>0.20409556313993199</v>
      </c>
      <c r="E9" s="6">
        <v>587.85442435751497</v>
      </c>
      <c r="F9" s="5">
        <v>0.196028895358316</v>
      </c>
      <c r="G9" s="4">
        <v>2930</v>
      </c>
      <c r="H9" s="5">
        <v>1.9492522723391199E-2</v>
      </c>
      <c r="I9" s="3" t="s">
        <v>913</v>
      </c>
    </row>
    <row r="10" spans="1:9" x14ac:dyDescent="0.35">
      <c r="A10" s="3" t="s">
        <v>103</v>
      </c>
      <c r="B10" s="3" t="s">
        <v>870</v>
      </c>
      <c r="C10" s="4">
        <v>78</v>
      </c>
      <c r="D10" s="5">
        <v>2.66211604095563E-2</v>
      </c>
      <c r="E10" s="6">
        <v>75.208617011546295</v>
      </c>
      <c r="F10" s="5">
        <v>2.5079443997233299E-2</v>
      </c>
      <c r="G10" s="4">
        <v>2930</v>
      </c>
      <c r="H10" s="5">
        <v>7.78529809387731E-3</v>
      </c>
      <c r="I10" s="3" t="s">
        <v>914</v>
      </c>
    </row>
    <row r="11" spans="1:9" x14ac:dyDescent="0.35">
      <c r="A11" s="3" t="s">
        <v>339</v>
      </c>
      <c r="B11" s="3" t="s">
        <v>864</v>
      </c>
      <c r="C11" s="4">
        <v>13</v>
      </c>
      <c r="D11" s="5">
        <v>0.26</v>
      </c>
      <c r="E11" s="6">
        <v>12.594623547921399</v>
      </c>
      <c r="F11" s="5">
        <v>0.29338283898178802</v>
      </c>
      <c r="G11" s="4">
        <v>50</v>
      </c>
      <c r="H11" s="5">
        <v>0.16239481033768599</v>
      </c>
      <c r="I11" s="3" t="s">
        <v>915</v>
      </c>
    </row>
    <row r="12" spans="1:9" x14ac:dyDescent="0.35">
      <c r="A12" s="3" t="s">
        <v>339</v>
      </c>
      <c r="B12" s="3" t="s">
        <v>866</v>
      </c>
      <c r="C12" s="4">
        <v>21</v>
      </c>
      <c r="D12" s="5">
        <v>0.42</v>
      </c>
      <c r="E12" s="6">
        <v>16.580283622706101</v>
      </c>
      <c r="F12" s="5">
        <v>0.38622596871150999</v>
      </c>
      <c r="G12" s="4">
        <v>50</v>
      </c>
      <c r="H12" s="5">
        <v>0.18272932690684399</v>
      </c>
      <c r="I12" s="3" t="s">
        <v>916</v>
      </c>
    </row>
    <row r="13" spans="1:9" x14ac:dyDescent="0.35">
      <c r="A13" s="3" t="s">
        <v>339</v>
      </c>
      <c r="B13" s="3" t="s">
        <v>868</v>
      </c>
      <c r="C13" s="4">
        <v>15</v>
      </c>
      <c r="D13" s="5">
        <v>0.3</v>
      </c>
      <c r="E13" s="6">
        <v>12.4739973983298</v>
      </c>
      <c r="F13" s="5">
        <v>0.29057293822628</v>
      </c>
      <c r="G13" s="4">
        <v>50</v>
      </c>
      <c r="H13" s="5">
        <v>0.16965992077415701</v>
      </c>
      <c r="I13" s="3" t="s">
        <v>917</v>
      </c>
    </row>
    <row r="14" spans="1:9" x14ac:dyDescent="0.35">
      <c r="A14" s="12" t="s">
        <v>339</v>
      </c>
      <c r="B14" s="12" t="s">
        <v>870</v>
      </c>
      <c r="C14" s="13">
        <v>1</v>
      </c>
      <c r="D14" s="14">
        <v>0.02</v>
      </c>
      <c r="E14" s="15">
        <v>1.2800669810905501</v>
      </c>
      <c r="F14" s="14">
        <v>2.98182540804223E-2</v>
      </c>
      <c r="G14" s="13">
        <v>50</v>
      </c>
      <c r="H14" s="14">
        <v>5.1831961956518999E-2</v>
      </c>
      <c r="I14" s="12" t="s">
        <v>918</v>
      </c>
    </row>
    <row r="15" spans="1:9" x14ac:dyDescent="0.35">
      <c r="A15" s="18" t="s">
        <v>228</v>
      </c>
      <c r="B15" s="3"/>
      <c r="C15" s="4"/>
      <c r="D15" s="5"/>
      <c r="E15" s="6"/>
      <c r="F15" s="5"/>
      <c r="G15" s="4"/>
      <c r="H15" s="5"/>
      <c r="I15" s="3"/>
    </row>
    <row r="16" spans="1:9" x14ac:dyDescent="0.35">
      <c r="A16" s="18" t="s">
        <v>146</v>
      </c>
    </row>
    <row r="17" spans="1:1" x14ac:dyDescent="0.35">
      <c r="A17" s="18" t="s">
        <v>344</v>
      </c>
    </row>
    <row r="18" spans="1:1" x14ac:dyDescent="0.35">
      <c r="A18" s="18" t="s">
        <v>906</v>
      </c>
    </row>
    <row r="19" spans="1:1" x14ac:dyDescent="0.35">
      <c r="A1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15"/>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90625" hidden="1"/>
  </cols>
  <sheetData>
    <row r="1" spans="1:9" ht="15.5" x14ac:dyDescent="0.35">
      <c r="A1" s="7" t="s">
        <v>2</v>
      </c>
    </row>
    <row r="2" spans="1:9" ht="43.5" x14ac:dyDescent="0.35">
      <c r="A2" s="16" t="s">
        <v>142</v>
      </c>
      <c r="B2" s="16" t="s">
        <v>93</v>
      </c>
      <c r="C2" s="16" t="s">
        <v>143</v>
      </c>
      <c r="D2" s="16" t="s">
        <v>94</v>
      </c>
      <c r="E2" s="16" t="s">
        <v>95</v>
      </c>
      <c r="F2" s="16" t="s">
        <v>144</v>
      </c>
      <c r="G2" s="16" t="s">
        <v>96</v>
      </c>
      <c r="H2" s="16" t="s">
        <v>98</v>
      </c>
      <c r="I2" s="16" t="s">
        <v>99</v>
      </c>
    </row>
    <row r="3" spans="1:9" x14ac:dyDescent="0.35">
      <c r="A3" s="8" t="s">
        <v>130</v>
      </c>
      <c r="B3" s="9">
        <v>4524</v>
      </c>
      <c r="C3" s="9">
        <v>7631</v>
      </c>
      <c r="D3" s="10">
        <v>0.59284497444633699</v>
      </c>
      <c r="E3" s="11">
        <v>4276.0681501153103</v>
      </c>
      <c r="F3" s="11">
        <v>7631</v>
      </c>
      <c r="G3" s="10">
        <v>0.56035488797212796</v>
      </c>
      <c r="H3" s="10">
        <v>1.4496374228776801E-2</v>
      </c>
      <c r="I3" s="8" t="s">
        <v>131</v>
      </c>
    </row>
    <row r="4" spans="1:9" x14ac:dyDescent="0.35">
      <c r="A4" s="3" t="s">
        <v>134</v>
      </c>
      <c r="B4" s="4">
        <v>1917</v>
      </c>
      <c r="C4" s="4">
        <v>7631</v>
      </c>
      <c r="D4" s="5">
        <v>0.251212160922553</v>
      </c>
      <c r="E4" s="6">
        <v>1934.3064801176699</v>
      </c>
      <c r="F4" s="6">
        <v>7631</v>
      </c>
      <c r="G4" s="5">
        <v>0.253480078642074</v>
      </c>
      <c r="H4" s="5">
        <v>1.2797013899064701E-2</v>
      </c>
      <c r="I4" s="3" t="s">
        <v>135</v>
      </c>
    </row>
    <row r="5" spans="1:9" x14ac:dyDescent="0.35">
      <c r="A5" s="3" t="s">
        <v>114</v>
      </c>
      <c r="B5" s="4">
        <v>4291</v>
      </c>
      <c r="C5" s="4">
        <v>7631</v>
      </c>
      <c r="D5" s="5">
        <v>0.56231162364041398</v>
      </c>
      <c r="E5" s="6">
        <v>4208.4257436857497</v>
      </c>
      <c r="F5" s="6">
        <v>7631</v>
      </c>
      <c r="G5" s="5">
        <v>0.55149072777954999</v>
      </c>
      <c r="H5" s="5">
        <v>1.46379398373256E-2</v>
      </c>
      <c r="I5" s="3" t="s">
        <v>115</v>
      </c>
    </row>
    <row r="6" spans="1:9" x14ac:dyDescent="0.35">
      <c r="A6" s="3" t="s">
        <v>126</v>
      </c>
      <c r="B6" s="4">
        <v>2053</v>
      </c>
      <c r="C6" s="4">
        <v>7631</v>
      </c>
      <c r="D6" s="5">
        <v>0.26903420259468003</v>
      </c>
      <c r="E6" s="6">
        <v>1910.7139570048701</v>
      </c>
      <c r="F6" s="6">
        <v>7631</v>
      </c>
      <c r="G6" s="5">
        <v>0.25038841003864198</v>
      </c>
      <c r="H6" s="5">
        <v>1.3084622480647399E-2</v>
      </c>
      <c r="I6" s="3" t="s">
        <v>127</v>
      </c>
    </row>
    <row r="7" spans="1:9" x14ac:dyDescent="0.35">
      <c r="A7" s="3" t="s">
        <v>138</v>
      </c>
      <c r="B7" s="4">
        <v>660</v>
      </c>
      <c r="C7" s="4">
        <v>7631</v>
      </c>
      <c r="D7" s="5">
        <v>8.64893198794391E-2</v>
      </c>
      <c r="E7" s="6">
        <v>822.36674104418296</v>
      </c>
      <c r="F7" s="6">
        <v>7631</v>
      </c>
      <c r="G7" s="5">
        <v>0.107766575946034</v>
      </c>
      <c r="H7" s="5">
        <v>8.2936743017194801E-3</v>
      </c>
      <c r="I7" s="3" t="s">
        <v>139</v>
      </c>
    </row>
    <row r="8" spans="1:9" x14ac:dyDescent="0.35">
      <c r="A8" s="3" t="s">
        <v>100</v>
      </c>
      <c r="B8" s="4">
        <v>7392</v>
      </c>
      <c r="C8" s="4">
        <v>7631</v>
      </c>
      <c r="D8" s="5">
        <v>0.96868038264971801</v>
      </c>
      <c r="E8" s="6">
        <v>7335.6814650527303</v>
      </c>
      <c r="F8" s="6">
        <v>7631</v>
      </c>
      <c r="G8" s="5">
        <v>0.96130015267366498</v>
      </c>
      <c r="H8" s="5">
        <v>5.13934055365582E-3</v>
      </c>
      <c r="I8" s="3" t="s">
        <v>102</v>
      </c>
    </row>
    <row r="9" spans="1:9" x14ac:dyDescent="0.35">
      <c r="A9" s="3" t="s">
        <v>106</v>
      </c>
      <c r="B9" s="4">
        <v>2940</v>
      </c>
      <c r="C9" s="4">
        <v>7631</v>
      </c>
      <c r="D9" s="5">
        <v>0.38527060673568297</v>
      </c>
      <c r="E9" s="6">
        <v>2633.3266373527099</v>
      </c>
      <c r="F9" s="6">
        <v>7631</v>
      </c>
      <c r="G9" s="5">
        <v>0.34508277255309999</v>
      </c>
      <c r="H9" s="5">
        <v>1.43593191707186E-2</v>
      </c>
      <c r="I9" s="3" t="s">
        <v>107</v>
      </c>
    </row>
    <row r="10" spans="1:9" x14ac:dyDescent="0.35">
      <c r="A10" s="3" t="s">
        <v>118</v>
      </c>
      <c r="B10" s="4">
        <v>5095</v>
      </c>
      <c r="C10" s="4">
        <v>7631</v>
      </c>
      <c r="D10" s="5">
        <v>0.66767134058445798</v>
      </c>
      <c r="E10" s="6">
        <v>4986.7551675583099</v>
      </c>
      <c r="F10" s="6">
        <v>7631</v>
      </c>
      <c r="G10" s="5">
        <v>0.65348645885969203</v>
      </c>
      <c r="H10" s="5">
        <v>1.38987001623314E-2</v>
      </c>
      <c r="I10" s="3" t="s">
        <v>119</v>
      </c>
    </row>
    <row r="11" spans="1:9" x14ac:dyDescent="0.35">
      <c r="A11" s="3" t="s">
        <v>122</v>
      </c>
      <c r="B11" s="4">
        <v>3037</v>
      </c>
      <c r="C11" s="4">
        <v>7631</v>
      </c>
      <c r="D11" s="5">
        <v>0.39798191586948001</v>
      </c>
      <c r="E11" s="6">
        <v>2915.7493099022299</v>
      </c>
      <c r="F11" s="6">
        <v>7631</v>
      </c>
      <c r="G11" s="5">
        <v>0.38209268901877003</v>
      </c>
      <c r="H11" s="5">
        <v>1.44425991788626E-2</v>
      </c>
      <c r="I11" s="3" t="s">
        <v>123</v>
      </c>
    </row>
    <row r="12" spans="1:9" x14ac:dyDescent="0.35">
      <c r="A12" s="3" t="s">
        <v>110</v>
      </c>
      <c r="B12" s="4">
        <v>4019</v>
      </c>
      <c r="C12" s="4">
        <v>7631</v>
      </c>
      <c r="D12" s="5">
        <v>0.52666754029616003</v>
      </c>
      <c r="E12" s="6">
        <v>4129.8439553856197</v>
      </c>
      <c r="F12" s="6">
        <v>7631</v>
      </c>
      <c r="G12" s="5">
        <v>0.54119302259017499</v>
      </c>
      <c r="H12" s="5">
        <v>1.4731953558414E-2</v>
      </c>
      <c r="I12" s="3" t="s">
        <v>111</v>
      </c>
    </row>
    <row r="13" spans="1:9" x14ac:dyDescent="0.35">
      <c r="A13" s="12" t="s">
        <v>145</v>
      </c>
      <c r="B13" s="13">
        <v>21</v>
      </c>
      <c r="C13" s="13">
        <v>7631</v>
      </c>
      <c r="D13" s="14">
        <v>2.7519329052548801E-3</v>
      </c>
      <c r="E13" s="15">
        <v>31.546029623314201</v>
      </c>
      <c r="F13" s="15">
        <v>7631</v>
      </c>
      <c r="G13" s="14">
        <v>4.1339312833592297E-3</v>
      </c>
      <c r="H13" s="14">
        <v>1.54571507647446E-3</v>
      </c>
      <c r="I13" s="12" t="s">
        <v>113</v>
      </c>
    </row>
    <row r="14" spans="1:9" x14ac:dyDescent="0.35">
      <c r="A14" s="18" t="s">
        <v>146</v>
      </c>
      <c r="B14" s="4"/>
      <c r="C14" s="4"/>
      <c r="D14" s="5"/>
      <c r="E14" s="6"/>
      <c r="F14" s="6"/>
      <c r="G14" s="5"/>
      <c r="H14" s="5"/>
      <c r="I14" s="3"/>
    </row>
    <row r="15" spans="1:9" x14ac:dyDescent="0.35">
      <c r="A15"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H9"/>
  <sheetViews>
    <sheetView workbookViewId="0">
      <selection activeCell="A9" sqref="A9"/>
    </sheetView>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29</v>
      </c>
    </row>
    <row r="2" spans="1:8" ht="29" x14ac:dyDescent="0.35">
      <c r="A2" s="16" t="s">
        <v>919</v>
      </c>
      <c r="B2" s="16" t="s">
        <v>93</v>
      </c>
      <c r="C2" s="16" t="s">
        <v>94</v>
      </c>
      <c r="D2" s="16" t="s">
        <v>95</v>
      </c>
      <c r="E2" s="16" t="s">
        <v>96</v>
      </c>
      <c r="F2" s="16" t="s">
        <v>97</v>
      </c>
      <c r="G2" s="16" t="s">
        <v>98</v>
      </c>
      <c r="H2" s="16" t="s">
        <v>99</v>
      </c>
    </row>
    <row r="3" spans="1:8" x14ac:dyDescent="0.35">
      <c r="A3" s="8" t="s">
        <v>920</v>
      </c>
      <c r="B3" s="9">
        <v>157</v>
      </c>
      <c r="C3" s="10">
        <v>3.9171656686626699E-2</v>
      </c>
      <c r="D3" s="11">
        <v>137.27637559962599</v>
      </c>
      <c r="E3" s="10">
        <v>3.4250592714477703E-2</v>
      </c>
      <c r="F3" s="9">
        <v>4008</v>
      </c>
      <c r="G3" s="10">
        <v>8.0223135246923795E-3</v>
      </c>
      <c r="H3" s="8" t="s">
        <v>921</v>
      </c>
    </row>
    <row r="4" spans="1:8" x14ac:dyDescent="0.35">
      <c r="A4" s="3" t="s">
        <v>922</v>
      </c>
      <c r="B4" s="4">
        <v>1483</v>
      </c>
      <c r="C4" s="5">
        <v>0.37000998003991997</v>
      </c>
      <c r="D4" s="6">
        <v>1450.25992811277</v>
      </c>
      <c r="E4" s="5">
        <v>0.36184129942933302</v>
      </c>
      <c r="F4" s="4">
        <v>4008</v>
      </c>
      <c r="G4" s="5">
        <v>1.99647700348521E-2</v>
      </c>
      <c r="H4" s="3" t="s">
        <v>923</v>
      </c>
    </row>
    <row r="5" spans="1:8" x14ac:dyDescent="0.35">
      <c r="A5" s="3" t="s">
        <v>103</v>
      </c>
      <c r="B5" s="4">
        <v>2243</v>
      </c>
      <c r="C5" s="5">
        <v>0.55963073852295397</v>
      </c>
      <c r="D5" s="6">
        <v>2301.9795567280498</v>
      </c>
      <c r="E5" s="5">
        <v>0.57434619678843502</v>
      </c>
      <c r="F5" s="4">
        <v>4008</v>
      </c>
      <c r="G5" s="5">
        <v>2.0528160615416999E-2</v>
      </c>
      <c r="H5" s="3" t="s">
        <v>924</v>
      </c>
    </row>
    <row r="6" spans="1:8" x14ac:dyDescent="0.35">
      <c r="A6" s="12" t="s">
        <v>925</v>
      </c>
      <c r="B6" s="13">
        <v>125</v>
      </c>
      <c r="C6" s="14">
        <v>3.1187624750499E-2</v>
      </c>
      <c r="D6" s="15">
        <v>118.484139559559</v>
      </c>
      <c r="E6" s="14">
        <v>2.9561911067754201E-2</v>
      </c>
      <c r="F6" s="13">
        <v>4008</v>
      </c>
      <c r="G6" s="14">
        <v>7.18789537730958E-3</v>
      </c>
      <c r="H6" s="12" t="s">
        <v>926</v>
      </c>
    </row>
    <row r="7" spans="1:8" x14ac:dyDescent="0.35">
      <c r="A7" s="18" t="s">
        <v>146</v>
      </c>
      <c r="B7" s="4"/>
      <c r="C7" s="5"/>
      <c r="D7" s="6"/>
      <c r="E7" s="5"/>
      <c r="F7" s="4"/>
      <c r="G7" s="5"/>
      <c r="H7" s="3"/>
    </row>
    <row r="8" spans="1:8" x14ac:dyDescent="0.35">
      <c r="A8" s="18" t="s">
        <v>927</v>
      </c>
    </row>
    <row r="9" spans="1:8" x14ac:dyDescent="0.35">
      <c r="A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H9"/>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30</v>
      </c>
    </row>
    <row r="2" spans="1:8" ht="29" x14ac:dyDescent="0.35">
      <c r="A2" s="16" t="s">
        <v>928</v>
      </c>
      <c r="B2" s="16" t="s">
        <v>93</v>
      </c>
      <c r="C2" s="16" t="s">
        <v>94</v>
      </c>
      <c r="D2" s="16" t="s">
        <v>95</v>
      </c>
      <c r="E2" s="16" t="s">
        <v>96</v>
      </c>
      <c r="F2" s="16" t="s">
        <v>97</v>
      </c>
      <c r="G2" s="16" t="s">
        <v>98</v>
      </c>
      <c r="H2" s="16" t="s">
        <v>99</v>
      </c>
    </row>
    <row r="3" spans="1:8" x14ac:dyDescent="0.35">
      <c r="A3" s="8" t="s">
        <v>920</v>
      </c>
      <c r="B3" s="9">
        <v>82</v>
      </c>
      <c r="C3" s="10">
        <v>8.0708661417322802E-2</v>
      </c>
      <c r="D3" s="11">
        <v>81.992814797711304</v>
      </c>
      <c r="E3" s="10">
        <v>7.8201698521902993E-2</v>
      </c>
      <c r="F3" s="9">
        <v>1016</v>
      </c>
      <c r="G3" s="10">
        <v>2.23714645960593E-2</v>
      </c>
      <c r="H3" s="8" t="s">
        <v>929</v>
      </c>
    </row>
    <row r="4" spans="1:8" x14ac:dyDescent="0.35">
      <c r="A4" s="3" t="s">
        <v>930</v>
      </c>
      <c r="B4" s="4">
        <v>340</v>
      </c>
      <c r="C4" s="5">
        <v>0.33464566929133899</v>
      </c>
      <c r="D4" s="6">
        <v>363.79858693452098</v>
      </c>
      <c r="E4" s="5">
        <v>0.34697756734339902</v>
      </c>
      <c r="F4" s="4">
        <v>1016</v>
      </c>
      <c r="G4" s="5">
        <v>3.87549212942188E-2</v>
      </c>
      <c r="H4" s="3" t="s">
        <v>931</v>
      </c>
    </row>
    <row r="5" spans="1:8" x14ac:dyDescent="0.35">
      <c r="A5" s="3" t="s">
        <v>103</v>
      </c>
      <c r="B5" s="4">
        <v>555</v>
      </c>
      <c r="C5" s="5">
        <v>0.54625984251968496</v>
      </c>
      <c r="D5" s="6">
        <v>561.98091968099504</v>
      </c>
      <c r="E5" s="5">
        <v>0.53599650852798497</v>
      </c>
      <c r="F5" s="4">
        <v>1016</v>
      </c>
      <c r="G5" s="5">
        <v>4.0889425337815297E-2</v>
      </c>
      <c r="H5" s="3" t="s">
        <v>932</v>
      </c>
    </row>
    <row r="6" spans="1:8" x14ac:dyDescent="0.35">
      <c r="A6" s="12" t="s">
        <v>925</v>
      </c>
      <c r="B6" s="13">
        <v>39</v>
      </c>
      <c r="C6" s="14">
        <v>3.8385826771653503E-2</v>
      </c>
      <c r="D6" s="15">
        <v>40.706373390907103</v>
      </c>
      <c r="E6" s="14">
        <v>3.8824225606712399E-2</v>
      </c>
      <c r="F6" s="13">
        <v>1016</v>
      </c>
      <c r="G6" s="14">
        <v>1.57795145471041E-2</v>
      </c>
      <c r="H6" s="12" t="s">
        <v>933</v>
      </c>
    </row>
    <row r="7" spans="1:8" x14ac:dyDescent="0.35">
      <c r="A7" s="18" t="s">
        <v>146</v>
      </c>
      <c r="B7" s="4"/>
      <c r="C7" s="5"/>
      <c r="D7" s="6"/>
      <c r="E7" s="5"/>
      <c r="F7" s="4"/>
      <c r="G7" s="5"/>
      <c r="H7" s="3"/>
    </row>
    <row r="8" spans="1:8" x14ac:dyDescent="0.35">
      <c r="A8" s="18" t="s">
        <v>934</v>
      </c>
    </row>
    <row r="9" spans="1:8" x14ac:dyDescent="0.35">
      <c r="A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I18"/>
  <sheetViews>
    <sheetView workbookViewId="0"/>
  </sheetViews>
  <sheetFormatPr defaultColWidth="0" defaultRowHeight="14.5" zeroHeight="1" x14ac:dyDescent="0.35"/>
  <cols>
    <col min="1" max="1" width="10.7265625" customWidth="1"/>
    <col min="2" max="2" width="35.7265625" customWidth="1"/>
    <col min="3" max="8" width="13.7265625" customWidth="1"/>
    <col min="9" max="9" width="15.7265625" customWidth="1"/>
    <col min="10" max="16384" width="10.90625" hidden="1"/>
  </cols>
  <sheetData>
    <row r="1" spans="1:9" ht="15.5" x14ac:dyDescent="0.35">
      <c r="A1" s="7" t="s">
        <v>31</v>
      </c>
    </row>
    <row r="2" spans="1:9" ht="29" x14ac:dyDescent="0.35">
      <c r="A2" s="16" t="s">
        <v>935</v>
      </c>
      <c r="B2" s="16" t="s">
        <v>92</v>
      </c>
      <c r="C2" s="16" t="s">
        <v>93</v>
      </c>
      <c r="D2" s="16" t="s">
        <v>94</v>
      </c>
      <c r="E2" s="16" t="s">
        <v>95</v>
      </c>
      <c r="F2" s="16" t="s">
        <v>96</v>
      </c>
      <c r="G2" s="16" t="s">
        <v>97</v>
      </c>
      <c r="H2" s="16" t="s">
        <v>98</v>
      </c>
      <c r="I2" s="16" t="s">
        <v>99</v>
      </c>
    </row>
    <row r="3" spans="1:9" x14ac:dyDescent="0.35">
      <c r="A3" s="8" t="s">
        <v>936</v>
      </c>
      <c r="B3" s="8" t="s">
        <v>937</v>
      </c>
      <c r="C3" s="9">
        <v>2992</v>
      </c>
      <c r="D3" s="10">
        <v>0.74650698602794396</v>
      </c>
      <c r="E3" s="11">
        <v>3010.6144010036101</v>
      </c>
      <c r="F3" s="10">
        <v>0.75115129765559097</v>
      </c>
      <c r="G3" s="9">
        <v>4008</v>
      </c>
      <c r="H3" s="10">
        <v>1.7988323693706999E-2</v>
      </c>
      <c r="I3" s="8" t="s">
        <v>938</v>
      </c>
    </row>
    <row r="4" spans="1:9" x14ac:dyDescent="0.35">
      <c r="A4" s="3" t="s">
        <v>936</v>
      </c>
      <c r="B4" s="3" t="s">
        <v>939</v>
      </c>
      <c r="C4" s="4">
        <v>139</v>
      </c>
      <c r="D4" s="5">
        <v>3.4680638722554898E-2</v>
      </c>
      <c r="E4" s="6">
        <v>150.59510203205801</v>
      </c>
      <c r="F4" s="5">
        <v>3.7573628251511497E-2</v>
      </c>
      <c r="G4" s="4">
        <v>4008</v>
      </c>
      <c r="H4" s="5">
        <v>7.5660605117124904E-3</v>
      </c>
      <c r="I4" s="3" t="s">
        <v>940</v>
      </c>
    </row>
    <row r="5" spans="1:9" x14ac:dyDescent="0.35">
      <c r="A5" s="3" t="s">
        <v>936</v>
      </c>
      <c r="B5" s="3" t="s">
        <v>941</v>
      </c>
      <c r="C5" s="4">
        <v>877</v>
      </c>
      <c r="D5" s="5">
        <v>0.21881237524950101</v>
      </c>
      <c r="E5" s="6">
        <v>846.79049696433196</v>
      </c>
      <c r="F5" s="5">
        <v>0.211275074092897</v>
      </c>
      <c r="G5" s="4">
        <v>4008</v>
      </c>
      <c r="H5" s="5">
        <v>1.7096388407461201E-2</v>
      </c>
      <c r="I5" s="3" t="s">
        <v>942</v>
      </c>
    </row>
    <row r="6" spans="1:9" x14ac:dyDescent="0.35">
      <c r="A6" s="3" t="s">
        <v>943</v>
      </c>
      <c r="B6" s="3" t="s">
        <v>937</v>
      </c>
      <c r="C6" s="4">
        <v>2328</v>
      </c>
      <c r="D6" s="5">
        <v>0.580838323353293</v>
      </c>
      <c r="E6" s="6">
        <v>2255.9385991516501</v>
      </c>
      <c r="F6" s="5">
        <v>0.562858931924064</v>
      </c>
      <c r="G6" s="4">
        <v>4008</v>
      </c>
      <c r="H6" s="5">
        <v>2.0403711503235299E-2</v>
      </c>
      <c r="I6" s="3" t="s">
        <v>944</v>
      </c>
    </row>
    <row r="7" spans="1:9" x14ac:dyDescent="0.35">
      <c r="A7" s="3" t="s">
        <v>943</v>
      </c>
      <c r="B7" s="3" t="s">
        <v>939</v>
      </c>
      <c r="C7" s="4">
        <v>293</v>
      </c>
      <c r="D7" s="5">
        <v>7.3103792415169705E-2</v>
      </c>
      <c r="E7" s="6">
        <v>351.31889526222602</v>
      </c>
      <c r="F7" s="5">
        <v>8.7654414985585197E-2</v>
      </c>
      <c r="G7" s="4">
        <v>4008</v>
      </c>
      <c r="H7" s="5">
        <v>1.0764063834265E-2</v>
      </c>
      <c r="I7" s="3" t="s">
        <v>945</v>
      </c>
    </row>
    <row r="8" spans="1:9" x14ac:dyDescent="0.35">
      <c r="A8" s="3" t="s">
        <v>943</v>
      </c>
      <c r="B8" s="3" t="s">
        <v>941</v>
      </c>
      <c r="C8" s="4">
        <v>1387</v>
      </c>
      <c r="D8" s="5">
        <v>0.34605788423153699</v>
      </c>
      <c r="E8" s="6">
        <v>1400.7425055861299</v>
      </c>
      <c r="F8" s="5">
        <v>0.34948665309035098</v>
      </c>
      <c r="G8" s="4">
        <v>4008</v>
      </c>
      <c r="H8" s="5">
        <v>1.9671378119203799E-2</v>
      </c>
      <c r="I8" s="3" t="s">
        <v>946</v>
      </c>
    </row>
    <row r="9" spans="1:9" x14ac:dyDescent="0.35">
      <c r="A9" s="3" t="s">
        <v>947</v>
      </c>
      <c r="B9" s="3" t="s">
        <v>937</v>
      </c>
      <c r="C9" s="4">
        <v>3564</v>
      </c>
      <c r="D9" s="5">
        <v>0.88922155688622795</v>
      </c>
      <c r="E9" s="6">
        <v>3515.0555845167401</v>
      </c>
      <c r="F9" s="5">
        <v>0.87700987637643102</v>
      </c>
      <c r="G9" s="4">
        <v>4008</v>
      </c>
      <c r="H9" s="5">
        <v>1.29784664302135E-2</v>
      </c>
      <c r="I9" s="3" t="s">
        <v>948</v>
      </c>
    </row>
    <row r="10" spans="1:9" x14ac:dyDescent="0.35">
      <c r="A10" s="3" t="s">
        <v>947</v>
      </c>
      <c r="B10" s="3" t="s">
        <v>939</v>
      </c>
      <c r="C10" s="4">
        <v>80</v>
      </c>
      <c r="D10" s="5">
        <v>1.9960079840319399E-2</v>
      </c>
      <c r="E10" s="6">
        <v>105.77798008578699</v>
      </c>
      <c r="F10" s="5">
        <v>2.6391711598250201E-2</v>
      </c>
      <c r="G10" s="4">
        <v>4008</v>
      </c>
      <c r="H10" s="5">
        <v>5.7835404640021399E-3</v>
      </c>
      <c r="I10" s="3" t="s">
        <v>949</v>
      </c>
    </row>
    <row r="11" spans="1:9" x14ac:dyDescent="0.35">
      <c r="A11" s="3" t="s">
        <v>947</v>
      </c>
      <c r="B11" s="3" t="s">
        <v>941</v>
      </c>
      <c r="C11" s="4">
        <v>364</v>
      </c>
      <c r="D11" s="5">
        <v>9.0818363273453107E-2</v>
      </c>
      <c r="E11" s="6">
        <v>387.16643539747702</v>
      </c>
      <c r="F11" s="5">
        <v>9.65984120253187E-2</v>
      </c>
      <c r="G11" s="4">
        <v>4008</v>
      </c>
      <c r="H11" s="5">
        <v>1.18823658902609E-2</v>
      </c>
      <c r="I11" s="3" t="s">
        <v>950</v>
      </c>
    </row>
    <row r="12" spans="1:9" x14ac:dyDescent="0.35">
      <c r="A12" s="3" t="s">
        <v>951</v>
      </c>
      <c r="B12" s="3" t="s">
        <v>937</v>
      </c>
      <c r="C12" s="4">
        <v>2084</v>
      </c>
      <c r="D12" s="5">
        <v>0.519960079840319</v>
      </c>
      <c r="E12" s="6">
        <v>2048.5981294892599</v>
      </c>
      <c r="F12" s="5">
        <v>0.51112727781668199</v>
      </c>
      <c r="G12" s="4">
        <v>4008</v>
      </c>
      <c r="H12" s="5">
        <v>2.0659244549271202E-2</v>
      </c>
      <c r="I12" s="3" t="s">
        <v>952</v>
      </c>
    </row>
    <row r="13" spans="1:9" x14ac:dyDescent="0.35">
      <c r="A13" s="3" t="s">
        <v>951</v>
      </c>
      <c r="B13" s="3" t="s">
        <v>939</v>
      </c>
      <c r="C13" s="4">
        <v>376</v>
      </c>
      <c r="D13" s="5">
        <v>9.3812375249501007E-2</v>
      </c>
      <c r="E13" s="6">
        <v>431.35100310736999</v>
      </c>
      <c r="F13" s="5">
        <v>0.107622505765312</v>
      </c>
      <c r="G13" s="4">
        <v>4008</v>
      </c>
      <c r="H13" s="5">
        <v>1.2056739782978099E-2</v>
      </c>
      <c r="I13" s="3" t="s">
        <v>528</v>
      </c>
    </row>
    <row r="14" spans="1:9" x14ac:dyDescent="0.35">
      <c r="A14" s="3" t="s">
        <v>951</v>
      </c>
      <c r="B14" s="3" t="s">
        <v>941</v>
      </c>
      <c r="C14" s="4">
        <v>1548</v>
      </c>
      <c r="D14" s="5">
        <v>0.38622754491018002</v>
      </c>
      <c r="E14" s="6">
        <v>1528.0508674033699</v>
      </c>
      <c r="F14" s="5">
        <v>0.38125021641800699</v>
      </c>
      <c r="G14" s="4">
        <v>4008</v>
      </c>
      <c r="H14" s="5">
        <v>2.0133351561576598E-2</v>
      </c>
      <c r="I14" s="3" t="s">
        <v>953</v>
      </c>
    </row>
    <row r="15" spans="1:9" x14ac:dyDescent="0.35">
      <c r="A15" s="3" t="s">
        <v>954</v>
      </c>
      <c r="B15" s="3" t="s">
        <v>937</v>
      </c>
      <c r="C15" s="4">
        <v>2384</v>
      </c>
      <c r="D15" s="5">
        <v>0.59481037924151703</v>
      </c>
      <c r="E15" s="6">
        <v>2498.6053524102699</v>
      </c>
      <c r="F15" s="5">
        <v>0.62340452904447796</v>
      </c>
      <c r="G15" s="4">
        <v>4008</v>
      </c>
      <c r="H15" s="5">
        <v>2.0300614460178602E-2</v>
      </c>
      <c r="I15" s="3" t="s">
        <v>955</v>
      </c>
    </row>
    <row r="16" spans="1:9" x14ac:dyDescent="0.35">
      <c r="A16" s="3" t="s">
        <v>954</v>
      </c>
      <c r="B16" s="3" t="s">
        <v>939</v>
      </c>
      <c r="C16" s="4">
        <v>687</v>
      </c>
      <c r="D16" s="5">
        <v>0.17140718562874299</v>
      </c>
      <c r="E16" s="6">
        <v>617.82470363292202</v>
      </c>
      <c r="F16" s="5">
        <v>0.15414788014793501</v>
      </c>
      <c r="G16" s="4">
        <v>4008</v>
      </c>
      <c r="H16" s="5">
        <v>1.5583889198308099E-2</v>
      </c>
      <c r="I16" s="3" t="s">
        <v>956</v>
      </c>
    </row>
    <row r="17" spans="1:9" x14ac:dyDescent="0.35">
      <c r="A17" s="12" t="s">
        <v>954</v>
      </c>
      <c r="B17" s="12" t="s">
        <v>941</v>
      </c>
      <c r="C17" s="13">
        <v>937</v>
      </c>
      <c r="D17" s="14">
        <v>0.23378243512974101</v>
      </c>
      <c r="E17" s="15">
        <v>891.56994395681102</v>
      </c>
      <c r="F17" s="14">
        <v>0.222447590807588</v>
      </c>
      <c r="G17" s="13">
        <v>4008</v>
      </c>
      <c r="H17" s="14">
        <v>1.7501398314974301E-2</v>
      </c>
      <c r="I17" s="12" t="s">
        <v>957</v>
      </c>
    </row>
    <row r="18" spans="1:9" x14ac:dyDescent="0.35">
      <c r="A18" s="17" t="str">
        <f>HYPERLINK("#'Table of Contents'!A1", "TOC")</f>
        <v>TOC</v>
      </c>
      <c r="B18" s="3"/>
      <c r="C18" s="4"/>
      <c r="D18" s="5"/>
      <c r="E18" s="6"/>
      <c r="F18" s="5"/>
      <c r="G18" s="4"/>
      <c r="H18" s="5"/>
      <c r="I18" s="3"/>
    </row>
  </sheetData>
  <pageMargins left="0.7" right="0.7" top="0.75" bottom="0.75" header="0.3" footer="0.3"/>
  <pageSetup paperSize="9" orientation="portrait" horizontalDpi="300" verticalDpi="300"/>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I23"/>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32</v>
      </c>
    </row>
    <row r="2" spans="1:9" ht="29" x14ac:dyDescent="0.35">
      <c r="A2" s="16" t="s">
        <v>958</v>
      </c>
      <c r="B2" s="16" t="s">
        <v>862</v>
      </c>
      <c r="C2" s="16" t="s">
        <v>93</v>
      </c>
      <c r="D2" s="16" t="s">
        <v>94</v>
      </c>
      <c r="E2" s="16" t="s">
        <v>95</v>
      </c>
      <c r="F2" s="16" t="s">
        <v>96</v>
      </c>
      <c r="G2" s="16" t="s">
        <v>97</v>
      </c>
      <c r="H2" s="16" t="s">
        <v>98</v>
      </c>
      <c r="I2" s="16" t="s">
        <v>99</v>
      </c>
    </row>
    <row r="3" spans="1:9" x14ac:dyDescent="0.35">
      <c r="A3" s="8" t="s">
        <v>959</v>
      </c>
      <c r="B3" s="8" t="s">
        <v>864</v>
      </c>
      <c r="C3" s="9">
        <v>36</v>
      </c>
      <c r="D3" s="10">
        <v>0.5</v>
      </c>
      <c r="E3" s="11">
        <v>45.087538788755197</v>
      </c>
      <c r="F3" s="10">
        <v>0.63357627968063501</v>
      </c>
      <c r="G3" s="9">
        <v>72</v>
      </c>
      <c r="H3" s="10">
        <v>0.154261791537259</v>
      </c>
      <c r="I3" s="8" t="s">
        <v>960</v>
      </c>
    </row>
    <row r="4" spans="1:9" x14ac:dyDescent="0.35">
      <c r="A4" s="3" t="s">
        <v>959</v>
      </c>
      <c r="B4" s="3" t="s">
        <v>866</v>
      </c>
      <c r="C4" s="4">
        <v>27</v>
      </c>
      <c r="D4" s="5">
        <v>0.375</v>
      </c>
      <c r="E4" s="6">
        <v>18.938398191134901</v>
      </c>
      <c r="F4" s="5">
        <v>0.26612496914651401</v>
      </c>
      <c r="G4" s="4">
        <v>72</v>
      </c>
      <c r="H4" s="5">
        <v>0.14936333739498101</v>
      </c>
      <c r="I4" s="3" t="s">
        <v>961</v>
      </c>
    </row>
    <row r="5" spans="1:9" x14ac:dyDescent="0.35">
      <c r="A5" s="3" t="s">
        <v>959</v>
      </c>
      <c r="B5" s="3" t="s">
        <v>868</v>
      </c>
      <c r="C5" s="4">
        <v>7</v>
      </c>
      <c r="D5" s="5">
        <v>9.7222222222222196E-2</v>
      </c>
      <c r="E5" s="6">
        <v>5.9149259971322303</v>
      </c>
      <c r="F5" s="5">
        <v>8.3117351457293404E-2</v>
      </c>
      <c r="G5" s="4">
        <v>72</v>
      </c>
      <c r="H5" s="5">
        <v>9.1403235320106094E-2</v>
      </c>
      <c r="I5" s="3" t="s">
        <v>962</v>
      </c>
    </row>
    <row r="6" spans="1:9" x14ac:dyDescent="0.35">
      <c r="A6" s="3" t="s">
        <v>959</v>
      </c>
      <c r="B6" s="3" t="s">
        <v>870</v>
      </c>
      <c r="C6" s="4">
        <v>2</v>
      </c>
      <c r="D6" s="5">
        <v>2.7777777777777801E-2</v>
      </c>
      <c r="E6" s="6">
        <v>1.22268943924286</v>
      </c>
      <c r="F6" s="5">
        <v>1.71813997155572E-2</v>
      </c>
      <c r="G6" s="4">
        <v>72</v>
      </c>
      <c r="H6" s="5">
        <v>5.0701392567683599E-2</v>
      </c>
      <c r="I6" s="3" t="s">
        <v>963</v>
      </c>
    </row>
    <row r="7" spans="1:9" x14ac:dyDescent="0.35">
      <c r="A7" s="3" t="s">
        <v>964</v>
      </c>
      <c r="B7" s="3" t="s">
        <v>864</v>
      </c>
      <c r="C7" s="4">
        <v>199</v>
      </c>
      <c r="D7" s="5">
        <v>0.25285895806861503</v>
      </c>
      <c r="E7" s="6">
        <v>191.987463922686</v>
      </c>
      <c r="F7" s="5">
        <v>0.274526386436514</v>
      </c>
      <c r="G7" s="4">
        <v>787</v>
      </c>
      <c r="H7" s="5">
        <v>4.0560912555919502E-2</v>
      </c>
      <c r="I7" s="3" t="s">
        <v>965</v>
      </c>
    </row>
    <row r="8" spans="1:9" x14ac:dyDescent="0.35">
      <c r="A8" s="3" t="s">
        <v>964</v>
      </c>
      <c r="B8" s="3" t="s">
        <v>866</v>
      </c>
      <c r="C8" s="4">
        <v>460</v>
      </c>
      <c r="D8" s="5">
        <v>0.58449809402795405</v>
      </c>
      <c r="E8" s="6">
        <v>403.47584516776601</v>
      </c>
      <c r="F8" s="5">
        <v>0.57693749125688099</v>
      </c>
      <c r="G8" s="4">
        <v>787</v>
      </c>
      <c r="H8" s="5">
        <v>4.5988083189156301E-2</v>
      </c>
      <c r="I8" s="3" t="s">
        <v>966</v>
      </c>
    </row>
    <row r="9" spans="1:9" x14ac:dyDescent="0.35">
      <c r="A9" s="3" t="s">
        <v>964</v>
      </c>
      <c r="B9" s="3" t="s">
        <v>868</v>
      </c>
      <c r="C9" s="4">
        <v>120</v>
      </c>
      <c r="D9" s="5">
        <v>0.152477763659466</v>
      </c>
      <c r="E9" s="6">
        <v>98.540091185132397</v>
      </c>
      <c r="F9" s="5">
        <v>0.14090427884954501</v>
      </c>
      <c r="G9" s="4">
        <v>787</v>
      </c>
      <c r="H9" s="5">
        <v>3.3546410428016801E-2</v>
      </c>
      <c r="I9" s="3" t="s">
        <v>967</v>
      </c>
    </row>
    <row r="10" spans="1:9" x14ac:dyDescent="0.35">
      <c r="A10" s="3" t="s">
        <v>964</v>
      </c>
      <c r="B10" s="3" t="s">
        <v>870</v>
      </c>
      <c r="C10" s="4">
        <v>8</v>
      </c>
      <c r="D10" s="5">
        <v>1.01651842439644E-2</v>
      </c>
      <c r="E10" s="6">
        <v>5.3372584304015698</v>
      </c>
      <c r="F10" s="5">
        <v>7.6318434570603801E-3</v>
      </c>
      <c r="G10" s="4">
        <v>787</v>
      </c>
      <c r="H10" s="5">
        <v>9.3606549881417207E-3</v>
      </c>
      <c r="I10" s="3" t="s">
        <v>968</v>
      </c>
    </row>
    <row r="11" spans="1:9" x14ac:dyDescent="0.35">
      <c r="A11" s="3" t="s">
        <v>969</v>
      </c>
      <c r="B11" s="3" t="s">
        <v>864</v>
      </c>
      <c r="C11" s="4">
        <v>320</v>
      </c>
      <c r="D11" s="5">
        <v>0.20833333333333301</v>
      </c>
      <c r="E11" s="6">
        <v>327.549097724474</v>
      </c>
      <c r="F11" s="5">
        <v>0.22510547220933699</v>
      </c>
      <c r="G11" s="4">
        <v>1536</v>
      </c>
      <c r="H11" s="5">
        <v>2.7127487232278799E-2</v>
      </c>
      <c r="I11" s="3" t="s">
        <v>970</v>
      </c>
    </row>
    <row r="12" spans="1:9" x14ac:dyDescent="0.35">
      <c r="A12" s="3" t="s">
        <v>969</v>
      </c>
      <c r="B12" s="3" t="s">
        <v>866</v>
      </c>
      <c r="C12" s="4">
        <v>902</v>
      </c>
      <c r="D12" s="5">
        <v>0.58723958333333304</v>
      </c>
      <c r="E12" s="6">
        <v>856.46149806878998</v>
      </c>
      <c r="F12" s="5">
        <v>0.58859624798620103</v>
      </c>
      <c r="G12" s="4">
        <v>1536</v>
      </c>
      <c r="H12" s="5">
        <v>3.2886351081432903E-2</v>
      </c>
      <c r="I12" s="3" t="s">
        <v>971</v>
      </c>
    </row>
    <row r="13" spans="1:9" x14ac:dyDescent="0.35">
      <c r="A13" s="3" t="s">
        <v>969</v>
      </c>
      <c r="B13" s="3" t="s">
        <v>868</v>
      </c>
      <c r="C13" s="4">
        <v>292</v>
      </c>
      <c r="D13" s="5">
        <v>0.19010416666666699</v>
      </c>
      <c r="E13" s="6">
        <v>246.848290831925</v>
      </c>
      <c r="F13" s="5">
        <v>0.16964449439127899</v>
      </c>
      <c r="G13" s="4">
        <v>1536</v>
      </c>
      <c r="H13" s="5">
        <v>2.6210144001924E-2</v>
      </c>
      <c r="I13" s="3" t="s">
        <v>972</v>
      </c>
    </row>
    <row r="14" spans="1:9" x14ac:dyDescent="0.35">
      <c r="A14" s="3" t="s">
        <v>969</v>
      </c>
      <c r="B14" s="3" t="s">
        <v>870</v>
      </c>
      <c r="C14" s="4">
        <v>22</v>
      </c>
      <c r="D14" s="5">
        <v>1.4322916666666701E-2</v>
      </c>
      <c r="E14" s="6">
        <v>24.232784446538801</v>
      </c>
      <c r="F14" s="5">
        <v>1.6653785413183301E-2</v>
      </c>
      <c r="G14" s="4">
        <v>1536</v>
      </c>
      <c r="H14" s="5">
        <v>7.9367384584537303E-3</v>
      </c>
      <c r="I14" s="3" t="s">
        <v>973</v>
      </c>
    </row>
    <row r="15" spans="1:9" x14ac:dyDescent="0.35">
      <c r="A15" s="3" t="s">
        <v>974</v>
      </c>
      <c r="B15" s="3" t="s">
        <v>864</v>
      </c>
      <c r="C15" s="4">
        <v>287</v>
      </c>
      <c r="D15" s="5">
        <v>0.177929324240546</v>
      </c>
      <c r="E15" s="6">
        <v>367.113761529741</v>
      </c>
      <c r="F15" s="5">
        <v>0.20596550348056</v>
      </c>
      <c r="G15" s="4">
        <v>1613</v>
      </c>
      <c r="H15" s="5">
        <v>2.4929626620876399E-2</v>
      </c>
      <c r="I15" s="3" t="s">
        <v>975</v>
      </c>
    </row>
    <row r="16" spans="1:9" x14ac:dyDescent="0.35">
      <c r="A16" s="3" t="s">
        <v>974</v>
      </c>
      <c r="B16" s="3" t="s">
        <v>866</v>
      </c>
      <c r="C16" s="4">
        <v>891</v>
      </c>
      <c r="D16" s="5">
        <v>0.55238685678859301</v>
      </c>
      <c r="E16" s="6">
        <v>974.37334901872998</v>
      </c>
      <c r="F16" s="5">
        <v>0.54666242031470103</v>
      </c>
      <c r="G16" s="4">
        <v>1613</v>
      </c>
      <c r="H16" s="5">
        <v>3.2412349586473703E-2</v>
      </c>
      <c r="I16" s="3" t="s">
        <v>976</v>
      </c>
    </row>
    <row r="17" spans="1:9" x14ac:dyDescent="0.35">
      <c r="A17" s="3" t="s">
        <v>974</v>
      </c>
      <c r="B17" s="3" t="s">
        <v>868</v>
      </c>
      <c r="C17" s="4">
        <v>368</v>
      </c>
      <c r="D17" s="5">
        <v>0.228146311221327</v>
      </c>
      <c r="E17" s="6">
        <v>383.66345187596602</v>
      </c>
      <c r="F17" s="5">
        <v>0.21525054169433799</v>
      </c>
      <c r="G17" s="4">
        <v>1613</v>
      </c>
      <c r="H17" s="5">
        <v>2.7353420925895999E-2</v>
      </c>
      <c r="I17" s="3" t="s">
        <v>977</v>
      </c>
    </row>
    <row r="18" spans="1:9" x14ac:dyDescent="0.35">
      <c r="A18" s="12" t="s">
        <v>974</v>
      </c>
      <c r="B18" s="12" t="s">
        <v>870</v>
      </c>
      <c r="C18" s="13">
        <v>67</v>
      </c>
      <c r="D18" s="14">
        <v>4.1537507749534998E-2</v>
      </c>
      <c r="E18" s="15">
        <v>57.253555381584597</v>
      </c>
      <c r="F18" s="14">
        <v>3.2121534510399702E-2</v>
      </c>
      <c r="G18" s="13">
        <v>1613</v>
      </c>
      <c r="H18" s="14">
        <v>1.30060437248405E-2</v>
      </c>
      <c r="I18" s="12" t="s">
        <v>978</v>
      </c>
    </row>
    <row r="19" spans="1:9" x14ac:dyDescent="0.35">
      <c r="A19" s="18" t="s">
        <v>228</v>
      </c>
      <c r="B19" s="3"/>
      <c r="C19" s="4"/>
      <c r="D19" s="5"/>
      <c r="E19" s="6"/>
      <c r="F19" s="5"/>
      <c r="G19" s="4"/>
      <c r="H19" s="5"/>
      <c r="I19" s="3"/>
    </row>
    <row r="20" spans="1:9" x14ac:dyDescent="0.35">
      <c r="A20" s="18" t="s">
        <v>146</v>
      </c>
    </row>
    <row r="21" spans="1:9" x14ac:dyDescent="0.35">
      <c r="A21" s="18" t="s">
        <v>979</v>
      </c>
    </row>
    <row r="22" spans="1:9" x14ac:dyDescent="0.35">
      <c r="A22" s="18" t="s">
        <v>906</v>
      </c>
    </row>
    <row r="23" spans="1:9" x14ac:dyDescent="0.35">
      <c r="A23"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I14"/>
  <sheetViews>
    <sheetView workbookViewId="0">
      <selection activeCell="D13" sqref="D13"/>
    </sheetView>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33</v>
      </c>
    </row>
    <row r="2" spans="1:9" ht="29" x14ac:dyDescent="0.35">
      <c r="A2" s="16" t="s">
        <v>862</v>
      </c>
      <c r="B2" s="16" t="s">
        <v>346</v>
      </c>
      <c r="C2" s="16" t="s">
        <v>93</v>
      </c>
      <c r="D2" s="16" t="s">
        <v>94</v>
      </c>
      <c r="E2" s="16" t="s">
        <v>95</v>
      </c>
      <c r="F2" s="16" t="s">
        <v>96</v>
      </c>
      <c r="G2" s="16" t="s">
        <v>97</v>
      </c>
      <c r="H2" s="16" t="s">
        <v>98</v>
      </c>
      <c r="I2" s="16" t="s">
        <v>99</v>
      </c>
    </row>
    <row r="3" spans="1:9" x14ac:dyDescent="0.35">
      <c r="A3" s="8" t="s">
        <v>864</v>
      </c>
      <c r="B3" s="8" t="s">
        <v>363</v>
      </c>
      <c r="C3" s="9">
        <v>224</v>
      </c>
      <c r="D3" s="10">
        <v>0.26603325415676998</v>
      </c>
      <c r="E3" s="11">
        <v>251.54692426192099</v>
      </c>
      <c r="F3" s="10">
        <v>0.26997606787304002</v>
      </c>
      <c r="G3" s="9">
        <v>842</v>
      </c>
      <c r="H3" s="10">
        <v>3.9866189254312998E-2</v>
      </c>
      <c r="I3" s="8" t="s">
        <v>980</v>
      </c>
    </row>
    <row r="4" spans="1:9" x14ac:dyDescent="0.35">
      <c r="A4" s="3" t="s">
        <v>864</v>
      </c>
      <c r="B4" s="3" t="s">
        <v>305</v>
      </c>
      <c r="C4" s="4">
        <v>618</v>
      </c>
      <c r="D4" s="5">
        <v>0.73396674584322996</v>
      </c>
      <c r="E4" s="6">
        <v>680.19093770373502</v>
      </c>
      <c r="F4" s="5">
        <v>0.73002393212696004</v>
      </c>
      <c r="G4" s="4">
        <v>842</v>
      </c>
      <c r="H4" s="5">
        <v>3.9866189254312998E-2</v>
      </c>
      <c r="I4" s="3" t="s">
        <v>981</v>
      </c>
    </row>
    <row r="5" spans="1:9" x14ac:dyDescent="0.35">
      <c r="A5" s="3" t="s">
        <v>866</v>
      </c>
      <c r="B5" s="3" t="s">
        <v>363</v>
      </c>
      <c r="C5" s="4">
        <v>496</v>
      </c>
      <c r="D5" s="5">
        <v>0.21754385964912301</v>
      </c>
      <c r="E5" s="6">
        <v>491.69704320629802</v>
      </c>
      <c r="F5" s="5">
        <v>0.21821690521968901</v>
      </c>
      <c r="G5" s="4">
        <v>2280</v>
      </c>
      <c r="H5" s="5">
        <v>2.2619896187542399E-2</v>
      </c>
      <c r="I5" s="3" t="s">
        <v>982</v>
      </c>
    </row>
    <row r="6" spans="1:9" x14ac:dyDescent="0.35">
      <c r="A6" s="3" t="s">
        <v>866</v>
      </c>
      <c r="B6" s="3" t="s">
        <v>305</v>
      </c>
      <c r="C6" s="4">
        <v>1784</v>
      </c>
      <c r="D6" s="5">
        <v>0.78245614035087696</v>
      </c>
      <c r="E6" s="6">
        <v>1761.5520472401199</v>
      </c>
      <c r="F6" s="5">
        <v>0.78178309478031005</v>
      </c>
      <c r="G6" s="4">
        <v>2280</v>
      </c>
      <c r="H6" s="5">
        <v>2.2619896187542399E-2</v>
      </c>
      <c r="I6" s="3" t="s">
        <v>983</v>
      </c>
    </row>
    <row r="7" spans="1:9" x14ac:dyDescent="0.35">
      <c r="A7" s="3" t="s">
        <v>868</v>
      </c>
      <c r="B7" s="3" t="s">
        <v>363</v>
      </c>
      <c r="C7" s="4">
        <v>160</v>
      </c>
      <c r="D7" s="5">
        <v>0.20330368487928799</v>
      </c>
      <c r="E7" s="6">
        <v>148.687723082313</v>
      </c>
      <c r="F7" s="5">
        <v>0.20230537106812099</v>
      </c>
      <c r="G7" s="4">
        <v>787</v>
      </c>
      <c r="H7" s="5">
        <v>3.7556600794467501E-2</v>
      </c>
      <c r="I7" s="3" t="s">
        <v>984</v>
      </c>
    </row>
    <row r="8" spans="1:9" x14ac:dyDescent="0.35">
      <c r="A8" s="3" t="s">
        <v>868</v>
      </c>
      <c r="B8" s="3" t="s">
        <v>305</v>
      </c>
      <c r="C8" s="4">
        <v>627</v>
      </c>
      <c r="D8" s="5">
        <v>0.79669631512071204</v>
      </c>
      <c r="E8" s="6">
        <v>586.279036807843</v>
      </c>
      <c r="F8" s="5">
        <v>0.79769462893187904</v>
      </c>
      <c r="G8" s="4">
        <v>787</v>
      </c>
      <c r="H8" s="5">
        <v>3.7556600794467501E-2</v>
      </c>
      <c r="I8" s="3" t="s">
        <v>985</v>
      </c>
    </row>
    <row r="9" spans="1:9" x14ac:dyDescent="0.35">
      <c r="A9" s="3" t="s">
        <v>870</v>
      </c>
      <c r="B9" s="3" t="s">
        <v>363</v>
      </c>
      <c r="C9" s="4">
        <v>30</v>
      </c>
      <c r="D9" s="5">
        <v>0.30303030303030298</v>
      </c>
      <c r="E9" s="6">
        <v>24.431320817884199</v>
      </c>
      <c r="F9" s="5">
        <v>0.277482690715461</v>
      </c>
      <c r="G9" s="4">
        <v>99</v>
      </c>
      <c r="H9" s="5">
        <v>0.12091689750759101</v>
      </c>
      <c r="I9" s="3" t="s">
        <v>986</v>
      </c>
    </row>
    <row r="10" spans="1:9" x14ac:dyDescent="0.35">
      <c r="A10" s="12" t="s">
        <v>870</v>
      </c>
      <c r="B10" s="12" t="s">
        <v>305</v>
      </c>
      <c r="C10" s="13">
        <v>69</v>
      </c>
      <c r="D10" s="14">
        <v>0.69696969696969702</v>
      </c>
      <c r="E10" s="15">
        <v>63.614966879883703</v>
      </c>
      <c r="F10" s="14">
        <v>0.72251730928453906</v>
      </c>
      <c r="G10" s="13">
        <v>99</v>
      </c>
      <c r="H10" s="14">
        <v>0.12091689750759101</v>
      </c>
      <c r="I10" s="12" t="s">
        <v>987</v>
      </c>
    </row>
    <row r="11" spans="1:9" x14ac:dyDescent="0.35">
      <c r="A11" s="18" t="s">
        <v>146</v>
      </c>
      <c r="B11" s="3"/>
      <c r="C11" s="4"/>
      <c r="D11" s="5"/>
      <c r="E11" s="6"/>
      <c r="F11" s="5"/>
      <c r="G11" s="4"/>
      <c r="H11" s="5"/>
      <c r="I11" s="3"/>
    </row>
    <row r="12" spans="1:9" ht="27.5" customHeight="1" x14ac:dyDescent="0.35">
      <c r="A12" s="25" t="s">
        <v>2061</v>
      </c>
      <c r="B12" s="26"/>
      <c r="C12" s="26"/>
      <c r="D12" s="26"/>
      <c r="E12" s="26"/>
      <c r="F12" s="26"/>
      <c r="G12" s="26"/>
      <c r="H12" s="26"/>
      <c r="I12" s="26"/>
    </row>
    <row r="13" spans="1:9" x14ac:dyDescent="0.35">
      <c r="A13" s="18" t="s">
        <v>362</v>
      </c>
    </row>
    <row r="14" spans="1:9" x14ac:dyDescent="0.35">
      <c r="A14" s="17" t="str">
        <f>HYPERLINK("#'Table of Contents'!A1", "TOC")</f>
        <v>TOC</v>
      </c>
    </row>
  </sheetData>
  <mergeCells count="1">
    <mergeCell ref="A12:I12"/>
  </mergeCells>
  <pageMargins left="0.7" right="0.7" top="0.75" bottom="0.75" header="0.3" footer="0.3"/>
  <pageSetup paperSize="9" orientation="portrait" horizontalDpi="300" verticalDpi="300"/>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I14"/>
  <sheetViews>
    <sheetView workbookViewId="0">
      <selection activeCell="A14" sqref="A14"/>
    </sheetView>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34</v>
      </c>
    </row>
    <row r="2" spans="1:9" ht="29" x14ac:dyDescent="0.35">
      <c r="A2" s="16" t="s">
        <v>862</v>
      </c>
      <c r="B2" s="16" t="s">
        <v>328</v>
      </c>
      <c r="C2" s="16" t="s">
        <v>93</v>
      </c>
      <c r="D2" s="16" t="s">
        <v>94</v>
      </c>
      <c r="E2" s="16" t="s">
        <v>95</v>
      </c>
      <c r="F2" s="16" t="s">
        <v>96</v>
      </c>
      <c r="G2" s="16" t="s">
        <v>97</v>
      </c>
      <c r="H2" s="16" t="s">
        <v>98</v>
      </c>
      <c r="I2" s="16" t="s">
        <v>99</v>
      </c>
    </row>
    <row r="3" spans="1:9" x14ac:dyDescent="0.35">
      <c r="A3" s="8" t="s">
        <v>864</v>
      </c>
      <c r="B3" s="8" t="s">
        <v>363</v>
      </c>
      <c r="C3" s="9">
        <v>222</v>
      </c>
      <c r="D3" s="10">
        <v>0.26365795724465602</v>
      </c>
      <c r="E3" s="11">
        <v>277.50485133020101</v>
      </c>
      <c r="F3" s="10">
        <v>0.29783575687775299</v>
      </c>
      <c r="G3" s="9">
        <v>842</v>
      </c>
      <c r="H3" s="10">
        <v>3.9751984041554E-2</v>
      </c>
      <c r="I3" s="8" t="s">
        <v>988</v>
      </c>
    </row>
    <row r="4" spans="1:9" x14ac:dyDescent="0.35">
      <c r="A4" s="3" t="s">
        <v>864</v>
      </c>
      <c r="B4" s="3" t="s">
        <v>305</v>
      </c>
      <c r="C4" s="4">
        <v>620</v>
      </c>
      <c r="D4" s="5">
        <v>0.73634204275534398</v>
      </c>
      <c r="E4" s="6">
        <v>654.233010635455</v>
      </c>
      <c r="F4" s="5">
        <v>0.70216424312224701</v>
      </c>
      <c r="G4" s="4">
        <v>842</v>
      </c>
      <c r="H4" s="5">
        <v>3.9751984041554E-2</v>
      </c>
      <c r="I4" s="3" t="s">
        <v>989</v>
      </c>
    </row>
    <row r="5" spans="1:9" x14ac:dyDescent="0.35">
      <c r="A5" s="3" t="s">
        <v>866</v>
      </c>
      <c r="B5" s="3" t="s">
        <v>363</v>
      </c>
      <c r="C5" s="4">
        <v>507</v>
      </c>
      <c r="D5" s="5">
        <v>0.22236842105263199</v>
      </c>
      <c r="E5" s="6">
        <v>529.52322845972901</v>
      </c>
      <c r="F5" s="5">
        <v>0.23500430143514101</v>
      </c>
      <c r="G5" s="4">
        <v>2280</v>
      </c>
      <c r="H5" s="5">
        <v>2.2798731903989001E-2</v>
      </c>
      <c r="I5" s="3" t="s">
        <v>990</v>
      </c>
    </row>
    <row r="6" spans="1:9" x14ac:dyDescent="0.35">
      <c r="A6" s="3" t="s">
        <v>866</v>
      </c>
      <c r="B6" s="3" t="s">
        <v>305</v>
      </c>
      <c r="C6" s="4">
        <v>1773</v>
      </c>
      <c r="D6" s="5">
        <v>0.77763157894736801</v>
      </c>
      <c r="E6" s="6">
        <v>1723.72586198669</v>
      </c>
      <c r="F6" s="5">
        <v>0.76499569856485805</v>
      </c>
      <c r="G6" s="4">
        <v>2280</v>
      </c>
      <c r="H6" s="5">
        <v>2.2798731903989001E-2</v>
      </c>
      <c r="I6" s="3" t="s">
        <v>991</v>
      </c>
    </row>
    <row r="7" spans="1:9" x14ac:dyDescent="0.35">
      <c r="A7" s="3" t="s">
        <v>868</v>
      </c>
      <c r="B7" s="3" t="s">
        <v>363</v>
      </c>
      <c r="C7" s="4">
        <v>114</v>
      </c>
      <c r="D7" s="5">
        <v>0.144853875476493</v>
      </c>
      <c r="E7" s="6">
        <v>112.70718492451201</v>
      </c>
      <c r="F7" s="5">
        <v>0.15335004394124699</v>
      </c>
      <c r="G7" s="4">
        <v>787</v>
      </c>
      <c r="H7" s="5">
        <v>3.2843730049853803E-2</v>
      </c>
      <c r="I7" s="3" t="s">
        <v>992</v>
      </c>
    </row>
    <row r="8" spans="1:9" x14ac:dyDescent="0.35">
      <c r="A8" s="3" t="s">
        <v>868</v>
      </c>
      <c r="B8" s="3" t="s">
        <v>305</v>
      </c>
      <c r="C8" s="4">
        <v>673</v>
      </c>
      <c r="D8" s="5">
        <v>0.85514612452350702</v>
      </c>
      <c r="E8" s="6">
        <v>622.25957496564399</v>
      </c>
      <c r="F8" s="5">
        <v>0.84664995605875204</v>
      </c>
      <c r="G8" s="4">
        <v>787</v>
      </c>
      <c r="H8" s="5">
        <v>3.2843730049853803E-2</v>
      </c>
      <c r="I8" s="3" t="s">
        <v>993</v>
      </c>
    </row>
    <row r="9" spans="1:9" x14ac:dyDescent="0.35">
      <c r="A9" s="3" t="s">
        <v>870</v>
      </c>
      <c r="B9" s="3" t="s">
        <v>363</v>
      </c>
      <c r="C9" s="4">
        <v>18</v>
      </c>
      <c r="D9" s="5">
        <v>0.18181818181818199</v>
      </c>
      <c r="E9" s="6">
        <v>17.594161991484501</v>
      </c>
      <c r="F9" s="5">
        <v>0.19982854986321599</v>
      </c>
      <c r="G9" s="4">
        <v>99</v>
      </c>
      <c r="H9" s="5">
        <v>0.10148002949099701</v>
      </c>
      <c r="I9" s="3" t="s">
        <v>994</v>
      </c>
    </row>
    <row r="10" spans="1:9" x14ac:dyDescent="0.35">
      <c r="A10" s="12" t="s">
        <v>870</v>
      </c>
      <c r="B10" s="12" t="s">
        <v>305</v>
      </c>
      <c r="C10" s="13">
        <v>81</v>
      </c>
      <c r="D10" s="14">
        <v>0.81818181818181801</v>
      </c>
      <c r="E10" s="15">
        <v>70.452125706283397</v>
      </c>
      <c r="F10" s="14">
        <v>0.80017145013678403</v>
      </c>
      <c r="G10" s="13">
        <v>99</v>
      </c>
      <c r="H10" s="14">
        <v>0.10148002949099701</v>
      </c>
      <c r="I10" s="12" t="s">
        <v>995</v>
      </c>
    </row>
    <row r="11" spans="1:9" x14ac:dyDescent="0.35">
      <c r="A11" s="18" t="s">
        <v>146</v>
      </c>
      <c r="B11" s="3"/>
      <c r="C11" s="4"/>
      <c r="D11" s="5"/>
      <c r="E11" s="6"/>
      <c r="F11" s="5"/>
      <c r="G11" s="4"/>
      <c r="H11" s="5"/>
      <c r="I11" s="3"/>
    </row>
    <row r="12" spans="1:9" ht="30" customHeight="1" x14ac:dyDescent="0.35">
      <c r="A12" s="25" t="s">
        <v>2061</v>
      </c>
      <c r="B12" s="26"/>
      <c r="C12" s="26"/>
      <c r="D12" s="26"/>
      <c r="E12" s="26"/>
      <c r="F12" s="26"/>
      <c r="G12" s="26"/>
      <c r="H12" s="26"/>
      <c r="I12" s="26"/>
    </row>
    <row r="13" spans="1:9" x14ac:dyDescent="0.35">
      <c r="A13" s="18" t="s">
        <v>345</v>
      </c>
    </row>
    <row r="14" spans="1:9" x14ac:dyDescent="0.35">
      <c r="A14" s="17" t="str">
        <f>HYPERLINK("#'Table of Contents'!A1", "TOC")</f>
        <v>TOC</v>
      </c>
    </row>
  </sheetData>
  <mergeCells count="1">
    <mergeCell ref="A12:I12"/>
  </mergeCells>
  <pageMargins left="0.7" right="0.7" top="0.75" bottom="0.75" header="0.3" footer="0.3"/>
  <pageSetup paperSize="9" orientation="portrait" horizontalDpi="300" verticalDpi="300"/>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I35"/>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35</v>
      </c>
    </row>
    <row r="2" spans="1:9" ht="29" x14ac:dyDescent="0.35">
      <c r="A2" s="16" t="s">
        <v>919</v>
      </c>
      <c r="B2" s="16" t="s">
        <v>792</v>
      </c>
      <c r="C2" s="16" t="s">
        <v>93</v>
      </c>
      <c r="D2" s="16" t="s">
        <v>94</v>
      </c>
      <c r="E2" s="16" t="s">
        <v>95</v>
      </c>
      <c r="F2" s="16" t="s">
        <v>96</v>
      </c>
      <c r="G2" s="16" t="s">
        <v>97</v>
      </c>
      <c r="H2" s="16" t="s">
        <v>98</v>
      </c>
      <c r="I2" s="16" t="s">
        <v>99</v>
      </c>
    </row>
    <row r="3" spans="1:9" x14ac:dyDescent="0.35">
      <c r="A3" s="8" t="s">
        <v>920</v>
      </c>
      <c r="B3" s="8" t="s">
        <v>793</v>
      </c>
      <c r="C3" s="9">
        <v>13</v>
      </c>
      <c r="D3" s="10">
        <v>8.2802547770700605E-2</v>
      </c>
      <c r="E3" s="11">
        <v>13.890359121015999</v>
      </c>
      <c r="F3" s="10">
        <v>0.10118535735185701</v>
      </c>
      <c r="G3" s="9">
        <v>157</v>
      </c>
      <c r="H3" s="10">
        <v>5.75781965978742E-2</v>
      </c>
      <c r="I3" s="8" t="s">
        <v>996</v>
      </c>
    </row>
    <row r="4" spans="1:9" x14ac:dyDescent="0.35">
      <c r="A4" s="3" t="s">
        <v>920</v>
      </c>
      <c r="B4" s="3" t="s">
        <v>803</v>
      </c>
      <c r="C4" s="4">
        <v>23</v>
      </c>
      <c r="D4" s="5">
        <v>0.146496815286624</v>
      </c>
      <c r="E4" s="6">
        <v>25.236634645656501</v>
      </c>
      <c r="F4" s="5">
        <v>0.183838147936397</v>
      </c>
      <c r="G4" s="4">
        <v>157</v>
      </c>
      <c r="H4" s="5">
        <v>7.3879075681584902E-2</v>
      </c>
      <c r="I4" s="3" t="s">
        <v>997</v>
      </c>
    </row>
    <row r="5" spans="1:9" x14ac:dyDescent="0.35">
      <c r="A5" s="3" t="s">
        <v>920</v>
      </c>
      <c r="B5" s="3" t="s">
        <v>813</v>
      </c>
      <c r="C5" s="4">
        <v>26</v>
      </c>
      <c r="D5" s="5">
        <v>0.16560509554140099</v>
      </c>
      <c r="E5" s="6">
        <v>18.036770415907601</v>
      </c>
      <c r="F5" s="5">
        <v>0.13139019978581601</v>
      </c>
      <c r="G5" s="4">
        <v>157</v>
      </c>
      <c r="H5" s="5">
        <v>7.7665377562058505E-2</v>
      </c>
      <c r="I5" s="3" t="s">
        <v>998</v>
      </c>
    </row>
    <row r="6" spans="1:9" x14ac:dyDescent="0.35">
      <c r="A6" s="3" t="s">
        <v>920</v>
      </c>
      <c r="B6" s="3" t="s">
        <v>824</v>
      </c>
      <c r="C6" s="4">
        <v>27</v>
      </c>
      <c r="D6" s="5">
        <v>0.17197452229299401</v>
      </c>
      <c r="E6" s="6">
        <v>17.569576161566701</v>
      </c>
      <c r="F6" s="5">
        <v>0.127986888383543</v>
      </c>
      <c r="G6" s="4">
        <v>157</v>
      </c>
      <c r="H6" s="5">
        <v>7.8842192742807196E-2</v>
      </c>
      <c r="I6" s="3" t="s">
        <v>999</v>
      </c>
    </row>
    <row r="7" spans="1:9" x14ac:dyDescent="0.35">
      <c r="A7" s="3" t="s">
        <v>920</v>
      </c>
      <c r="B7" s="3" t="s">
        <v>834</v>
      </c>
      <c r="C7" s="4">
        <v>23</v>
      </c>
      <c r="D7" s="5">
        <v>0.146496815286624</v>
      </c>
      <c r="E7" s="6">
        <v>24.252280790780201</v>
      </c>
      <c r="F7" s="5">
        <v>0.17666754883967301</v>
      </c>
      <c r="G7" s="4">
        <v>157</v>
      </c>
      <c r="H7" s="5">
        <v>7.3879075681584902E-2</v>
      </c>
      <c r="I7" s="3" t="s">
        <v>1000</v>
      </c>
    </row>
    <row r="8" spans="1:9" x14ac:dyDescent="0.35">
      <c r="A8" s="3" t="s">
        <v>920</v>
      </c>
      <c r="B8" s="3" t="s">
        <v>844</v>
      </c>
      <c r="C8" s="4">
        <v>33</v>
      </c>
      <c r="D8" s="5">
        <v>0.210191082802548</v>
      </c>
      <c r="E8" s="6">
        <v>32.947351047746302</v>
      </c>
      <c r="F8" s="5">
        <v>0.24000743685016099</v>
      </c>
      <c r="G8" s="4">
        <v>157</v>
      </c>
      <c r="H8" s="5">
        <v>8.5128101611518403E-2</v>
      </c>
      <c r="I8" s="3" t="s">
        <v>1001</v>
      </c>
    </row>
    <row r="9" spans="1:9" x14ac:dyDescent="0.35">
      <c r="A9" s="3" t="s">
        <v>920</v>
      </c>
      <c r="B9" s="3" t="s">
        <v>339</v>
      </c>
      <c r="C9" s="4">
        <v>12</v>
      </c>
      <c r="D9" s="5">
        <v>7.6433121019108305E-2</v>
      </c>
      <c r="E9" s="6">
        <v>5.3434034169531497</v>
      </c>
      <c r="F9" s="5">
        <v>3.8924420852554098E-2</v>
      </c>
      <c r="G9" s="4">
        <v>157</v>
      </c>
      <c r="H9" s="5">
        <v>5.55110906510628E-2</v>
      </c>
      <c r="I9" s="3" t="s">
        <v>1002</v>
      </c>
    </row>
    <row r="10" spans="1:9" x14ac:dyDescent="0.35">
      <c r="A10" s="3" t="s">
        <v>922</v>
      </c>
      <c r="B10" s="3" t="s">
        <v>793</v>
      </c>
      <c r="C10" s="4">
        <v>82</v>
      </c>
      <c r="D10" s="5">
        <v>5.5293324342548897E-2</v>
      </c>
      <c r="E10" s="6">
        <v>88.185880960886294</v>
      </c>
      <c r="F10" s="5">
        <v>6.0806948638264503E-2</v>
      </c>
      <c r="G10" s="4">
        <v>1483</v>
      </c>
      <c r="H10" s="5">
        <v>1.55370613983282E-2</v>
      </c>
      <c r="I10" s="3" t="s">
        <v>1003</v>
      </c>
    </row>
    <row r="11" spans="1:9" x14ac:dyDescent="0.35">
      <c r="A11" s="3" t="s">
        <v>922</v>
      </c>
      <c r="B11" s="3" t="s">
        <v>803</v>
      </c>
      <c r="C11" s="4">
        <v>184</v>
      </c>
      <c r="D11" s="5">
        <v>0.124072825354012</v>
      </c>
      <c r="E11" s="6">
        <v>172.037396769487</v>
      </c>
      <c r="F11" s="5">
        <v>0.118625215683482</v>
      </c>
      <c r="G11" s="4">
        <v>1483</v>
      </c>
      <c r="H11" s="5">
        <v>2.2410749187285601E-2</v>
      </c>
      <c r="I11" s="3" t="s">
        <v>1004</v>
      </c>
    </row>
    <row r="12" spans="1:9" x14ac:dyDescent="0.35">
      <c r="A12" s="3" t="s">
        <v>922</v>
      </c>
      <c r="B12" s="3" t="s">
        <v>813</v>
      </c>
      <c r="C12" s="4">
        <v>222</v>
      </c>
      <c r="D12" s="5">
        <v>0.14969656102494899</v>
      </c>
      <c r="E12" s="6">
        <v>201.804517094929</v>
      </c>
      <c r="F12" s="5">
        <v>0.13915058479036799</v>
      </c>
      <c r="G12" s="4">
        <v>1483</v>
      </c>
      <c r="H12" s="5">
        <v>2.4253639533295599E-2</v>
      </c>
      <c r="I12" s="3" t="s">
        <v>1005</v>
      </c>
    </row>
    <row r="13" spans="1:9" x14ac:dyDescent="0.35">
      <c r="A13" s="3" t="s">
        <v>922</v>
      </c>
      <c r="B13" s="3" t="s">
        <v>824</v>
      </c>
      <c r="C13" s="4">
        <v>218</v>
      </c>
      <c r="D13" s="5">
        <v>0.146999325691167</v>
      </c>
      <c r="E13" s="6">
        <v>203.77740281375301</v>
      </c>
      <c r="F13" s="5">
        <v>0.14051095177050801</v>
      </c>
      <c r="G13" s="4">
        <v>1483</v>
      </c>
      <c r="H13" s="5">
        <v>2.40722340700033E-2</v>
      </c>
      <c r="I13" s="3" t="s">
        <v>1006</v>
      </c>
    </row>
    <row r="14" spans="1:9" x14ac:dyDescent="0.35">
      <c r="A14" s="3" t="s">
        <v>922</v>
      </c>
      <c r="B14" s="3" t="s">
        <v>834</v>
      </c>
      <c r="C14" s="4">
        <v>214</v>
      </c>
      <c r="D14" s="5">
        <v>0.14430209035738401</v>
      </c>
      <c r="E14" s="6">
        <v>200.25593512600599</v>
      </c>
      <c r="F14" s="5">
        <v>0.13808278863955101</v>
      </c>
      <c r="G14" s="4">
        <v>1483</v>
      </c>
      <c r="H14" s="5">
        <v>2.38880437538256E-2</v>
      </c>
      <c r="I14" s="3" t="s">
        <v>1007</v>
      </c>
    </row>
    <row r="15" spans="1:9" x14ac:dyDescent="0.35">
      <c r="A15" s="3" t="s">
        <v>922</v>
      </c>
      <c r="B15" s="3" t="s">
        <v>844</v>
      </c>
      <c r="C15" s="4">
        <v>430</v>
      </c>
      <c r="D15" s="5">
        <v>0.28995279838165899</v>
      </c>
      <c r="E15" s="6">
        <v>449.65794649326398</v>
      </c>
      <c r="F15" s="5">
        <v>0.31005334821489999</v>
      </c>
      <c r="G15" s="4">
        <v>1483</v>
      </c>
      <c r="H15" s="5">
        <v>3.0845463566815501E-2</v>
      </c>
      <c r="I15" s="3" t="s">
        <v>1008</v>
      </c>
    </row>
    <row r="16" spans="1:9" x14ac:dyDescent="0.35">
      <c r="A16" s="3" t="s">
        <v>922</v>
      </c>
      <c r="B16" s="3" t="s">
        <v>339</v>
      </c>
      <c r="C16" s="4">
        <v>133</v>
      </c>
      <c r="D16" s="5">
        <v>8.9683074848280503E-2</v>
      </c>
      <c r="E16" s="6">
        <v>134.540848854442</v>
      </c>
      <c r="F16" s="5">
        <v>9.2770162262927003E-2</v>
      </c>
      <c r="G16" s="4">
        <v>1483</v>
      </c>
      <c r="H16" s="5">
        <v>1.9423862400885099E-2</v>
      </c>
      <c r="I16" s="3" t="s">
        <v>1009</v>
      </c>
    </row>
    <row r="17" spans="1:9" x14ac:dyDescent="0.35">
      <c r="A17" s="3" t="s">
        <v>103</v>
      </c>
      <c r="B17" s="3" t="s">
        <v>793</v>
      </c>
      <c r="C17" s="4">
        <v>95</v>
      </c>
      <c r="D17" s="5">
        <v>4.2353990191707498E-2</v>
      </c>
      <c r="E17" s="6">
        <v>90.9764010783381</v>
      </c>
      <c r="F17" s="5">
        <v>3.9520942230976498E-2</v>
      </c>
      <c r="G17" s="4">
        <v>2243</v>
      </c>
      <c r="H17" s="5">
        <v>1.1132421603855001E-2</v>
      </c>
      <c r="I17" s="3" t="s">
        <v>1010</v>
      </c>
    </row>
    <row r="18" spans="1:9" x14ac:dyDescent="0.35">
      <c r="A18" s="3" t="s">
        <v>103</v>
      </c>
      <c r="B18" s="3" t="s">
        <v>803</v>
      </c>
      <c r="C18" s="4">
        <v>220</v>
      </c>
      <c r="D18" s="5">
        <v>9.8082924654480597E-2</v>
      </c>
      <c r="E18" s="6">
        <v>210.91112833346199</v>
      </c>
      <c r="F18" s="5">
        <v>9.16216339615301E-2</v>
      </c>
      <c r="G18" s="4">
        <v>2243</v>
      </c>
      <c r="H18" s="5">
        <v>1.64406879397699E-2</v>
      </c>
      <c r="I18" s="3" t="s">
        <v>1011</v>
      </c>
    </row>
    <row r="19" spans="1:9" x14ac:dyDescent="0.35">
      <c r="A19" s="3" t="s">
        <v>103</v>
      </c>
      <c r="B19" s="3" t="s">
        <v>813</v>
      </c>
      <c r="C19" s="4">
        <v>290</v>
      </c>
      <c r="D19" s="5">
        <v>0.12929112795363401</v>
      </c>
      <c r="E19" s="6">
        <v>304.93125614451299</v>
      </c>
      <c r="F19" s="5">
        <v>0.132464797636141</v>
      </c>
      <c r="G19" s="4">
        <v>2243</v>
      </c>
      <c r="H19" s="5">
        <v>1.8546451360010499E-2</v>
      </c>
      <c r="I19" s="3" t="s">
        <v>1012</v>
      </c>
    </row>
    <row r="20" spans="1:9" x14ac:dyDescent="0.35">
      <c r="A20" s="3" t="s">
        <v>103</v>
      </c>
      <c r="B20" s="3" t="s">
        <v>824</v>
      </c>
      <c r="C20" s="4">
        <v>297</v>
      </c>
      <c r="D20" s="5">
        <v>0.13241194828354899</v>
      </c>
      <c r="E20" s="6">
        <v>313.081606579094</v>
      </c>
      <c r="F20" s="5">
        <v>0.136005380961809</v>
      </c>
      <c r="G20" s="4">
        <v>2243</v>
      </c>
      <c r="H20" s="5">
        <v>1.8735286853892301E-2</v>
      </c>
      <c r="I20" s="3" t="s">
        <v>1013</v>
      </c>
    </row>
    <row r="21" spans="1:9" x14ac:dyDescent="0.35">
      <c r="A21" s="3" t="s">
        <v>103</v>
      </c>
      <c r="B21" s="3" t="s">
        <v>834</v>
      </c>
      <c r="C21" s="4">
        <v>312</v>
      </c>
      <c r="D21" s="5">
        <v>0.13909942041908199</v>
      </c>
      <c r="E21" s="6">
        <v>334.76159759574398</v>
      </c>
      <c r="F21" s="5">
        <v>0.14542335817767299</v>
      </c>
      <c r="G21" s="4">
        <v>2243</v>
      </c>
      <c r="H21" s="5">
        <v>1.9128421728086001E-2</v>
      </c>
      <c r="I21" s="3" t="s">
        <v>1014</v>
      </c>
    </row>
    <row r="22" spans="1:9" x14ac:dyDescent="0.35">
      <c r="A22" s="3" t="s">
        <v>103</v>
      </c>
      <c r="B22" s="3" t="s">
        <v>844</v>
      </c>
      <c r="C22" s="4">
        <v>895</v>
      </c>
      <c r="D22" s="5">
        <v>0.399019170753455</v>
      </c>
      <c r="E22" s="6">
        <v>914.91713802677305</v>
      </c>
      <c r="F22" s="5">
        <v>0.39744798573589601</v>
      </c>
      <c r="G22" s="4">
        <v>2243</v>
      </c>
      <c r="H22" s="5">
        <v>2.70686856135363E-2</v>
      </c>
      <c r="I22" s="3" t="s">
        <v>1015</v>
      </c>
    </row>
    <row r="23" spans="1:9" x14ac:dyDescent="0.35">
      <c r="A23" s="3" t="s">
        <v>103</v>
      </c>
      <c r="B23" s="3" t="s">
        <v>339</v>
      </c>
      <c r="C23" s="4">
        <v>134</v>
      </c>
      <c r="D23" s="5">
        <v>5.9741417744092702E-2</v>
      </c>
      <c r="E23" s="6">
        <v>132.40042897012299</v>
      </c>
      <c r="F23" s="5">
        <v>5.75159012959751E-2</v>
      </c>
      <c r="G23" s="4">
        <v>2243</v>
      </c>
      <c r="H23" s="5">
        <v>1.31009078940129E-2</v>
      </c>
      <c r="I23" s="3" t="s">
        <v>1016</v>
      </c>
    </row>
    <row r="24" spans="1:9" x14ac:dyDescent="0.35">
      <c r="A24" s="3" t="s">
        <v>925</v>
      </c>
      <c r="B24" s="3" t="s">
        <v>793</v>
      </c>
      <c r="C24" s="4">
        <v>8</v>
      </c>
      <c r="D24" s="5">
        <v>6.4000000000000001E-2</v>
      </c>
      <c r="E24" s="6">
        <v>6.8213287037096304</v>
      </c>
      <c r="F24" s="5">
        <v>5.7571660891209298E-2</v>
      </c>
      <c r="G24" s="4">
        <v>125</v>
      </c>
      <c r="H24" s="5">
        <v>5.7309618773960402E-2</v>
      </c>
      <c r="I24" s="3" t="s">
        <v>1017</v>
      </c>
    </row>
    <row r="25" spans="1:9" x14ac:dyDescent="0.35">
      <c r="A25" s="3" t="s">
        <v>925</v>
      </c>
      <c r="B25" s="3" t="s">
        <v>803</v>
      </c>
      <c r="C25" s="4">
        <v>20</v>
      </c>
      <c r="D25" s="5">
        <v>0.16</v>
      </c>
      <c r="E25" s="6">
        <v>16.561501563518199</v>
      </c>
      <c r="F25" s="5">
        <v>0.13977821525380801</v>
      </c>
      <c r="G25" s="4">
        <v>125</v>
      </c>
      <c r="H25" s="5">
        <v>8.5841884366408605E-2</v>
      </c>
      <c r="I25" s="3" t="s">
        <v>1018</v>
      </c>
    </row>
    <row r="26" spans="1:9" x14ac:dyDescent="0.35">
      <c r="A26" s="3" t="s">
        <v>925</v>
      </c>
      <c r="B26" s="3" t="s">
        <v>813</v>
      </c>
      <c r="C26" s="4">
        <v>17</v>
      </c>
      <c r="D26" s="5">
        <v>0.13600000000000001</v>
      </c>
      <c r="E26" s="6">
        <v>16.0471475110649</v>
      </c>
      <c r="F26" s="5">
        <v>0.135437093696397</v>
      </c>
      <c r="G26" s="4">
        <v>125</v>
      </c>
      <c r="H26" s="5">
        <v>8.0264948908371395E-2</v>
      </c>
      <c r="I26" s="3" t="s">
        <v>1019</v>
      </c>
    </row>
    <row r="27" spans="1:9" x14ac:dyDescent="0.35">
      <c r="A27" s="3" t="s">
        <v>925</v>
      </c>
      <c r="B27" s="3" t="s">
        <v>824</v>
      </c>
      <c r="C27" s="4">
        <v>20</v>
      </c>
      <c r="D27" s="5">
        <v>0.16</v>
      </c>
      <c r="E27" s="6">
        <v>25.422208667447499</v>
      </c>
      <c r="F27" s="5">
        <v>0.21456212419611201</v>
      </c>
      <c r="G27" s="4">
        <v>125</v>
      </c>
      <c r="H27" s="5">
        <v>8.5841884366408605E-2</v>
      </c>
      <c r="I27" s="3" t="s">
        <v>1020</v>
      </c>
    </row>
    <row r="28" spans="1:9" x14ac:dyDescent="0.35">
      <c r="A28" s="3" t="s">
        <v>925</v>
      </c>
      <c r="B28" s="3" t="s">
        <v>834</v>
      </c>
      <c r="C28" s="4">
        <v>27</v>
      </c>
      <c r="D28" s="5">
        <v>0.216</v>
      </c>
      <c r="E28" s="6">
        <v>30.301664931024799</v>
      </c>
      <c r="F28" s="5">
        <v>0.255744482288222</v>
      </c>
      <c r="G28" s="4">
        <v>125</v>
      </c>
      <c r="H28" s="5">
        <v>9.6357276220250199E-2</v>
      </c>
      <c r="I28" s="3" t="s">
        <v>1021</v>
      </c>
    </row>
    <row r="29" spans="1:9" x14ac:dyDescent="0.35">
      <c r="A29" s="3" t="s">
        <v>925</v>
      </c>
      <c r="B29" s="3" t="s">
        <v>844</v>
      </c>
      <c r="C29" s="4">
        <v>22</v>
      </c>
      <c r="D29" s="5">
        <v>0.17599999999999999</v>
      </c>
      <c r="E29" s="6">
        <v>13.472065465896501</v>
      </c>
      <c r="F29" s="5">
        <v>0.11370353463321101</v>
      </c>
      <c r="G29" s="4">
        <v>125</v>
      </c>
      <c r="H29" s="5">
        <v>8.9170160412633107E-2</v>
      </c>
      <c r="I29" s="3" t="s">
        <v>1022</v>
      </c>
    </row>
    <row r="30" spans="1:9" x14ac:dyDescent="0.35">
      <c r="A30" s="12" t="s">
        <v>925</v>
      </c>
      <c r="B30" s="12" t="s">
        <v>339</v>
      </c>
      <c r="C30" s="13">
        <v>11</v>
      </c>
      <c r="D30" s="14">
        <v>8.7999999999999995E-2</v>
      </c>
      <c r="E30" s="15">
        <v>9.8582227168972008</v>
      </c>
      <c r="F30" s="14">
        <v>8.3202889041041103E-2</v>
      </c>
      <c r="G30" s="13">
        <v>125</v>
      </c>
      <c r="H30" s="14">
        <v>6.6334332509522406E-2</v>
      </c>
      <c r="I30" s="12" t="s">
        <v>1023</v>
      </c>
    </row>
    <row r="31" spans="1:9" x14ac:dyDescent="0.35">
      <c r="A31" s="18" t="s">
        <v>228</v>
      </c>
      <c r="B31" s="3"/>
      <c r="C31" s="4"/>
      <c r="D31" s="5"/>
      <c r="E31" s="6"/>
      <c r="F31" s="5"/>
      <c r="G31" s="4"/>
      <c r="H31" s="5"/>
      <c r="I31" s="3"/>
    </row>
    <row r="32" spans="1:9" x14ac:dyDescent="0.35">
      <c r="A32" s="18" t="s">
        <v>146</v>
      </c>
    </row>
    <row r="33" spans="1:1" x14ac:dyDescent="0.35">
      <c r="A33" s="18" t="s">
        <v>927</v>
      </c>
    </row>
    <row r="34" spans="1:1" x14ac:dyDescent="0.35">
      <c r="A34" s="18" t="s">
        <v>860</v>
      </c>
    </row>
    <row r="35" spans="1:1" x14ac:dyDescent="0.35">
      <c r="A35"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I34"/>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36</v>
      </c>
    </row>
    <row r="2" spans="1:9" ht="29" x14ac:dyDescent="0.35">
      <c r="A2" s="16" t="s">
        <v>91</v>
      </c>
      <c r="B2" s="16" t="s">
        <v>92</v>
      </c>
      <c r="C2" s="16" t="s">
        <v>93</v>
      </c>
      <c r="D2" s="16" t="s">
        <v>94</v>
      </c>
      <c r="E2" s="16" t="s">
        <v>95</v>
      </c>
      <c r="F2" s="16" t="s">
        <v>96</v>
      </c>
      <c r="G2" s="16" t="s">
        <v>97</v>
      </c>
      <c r="H2" s="16" t="s">
        <v>98</v>
      </c>
      <c r="I2" s="16" t="s">
        <v>99</v>
      </c>
    </row>
    <row r="3" spans="1:9" x14ac:dyDescent="0.35">
      <c r="A3" s="8" t="s">
        <v>1024</v>
      </c>
      <c r="B3" s="8" t="s">
        <v>1025</v>
      </c>
      <c r="C3" s="9">
        <v>7</v>
      </c>
      <c r="D3" s="10">
        <v>1.74650698602794E-3</v>
      </c>
      <c r="E3" s="11">
        <v>4.8122592250380896</v>
      </c>
      <c r="F3" s="10">
        <v>1.20066347930092E-3</v>
      </c>
      <c r="G3" s="9">
        <v>4008</v>
      </c>
      <c r="H3" s="10">
        <v>1.72661830593761E-3</v>
      </c>
      <c r="I3" s="8" t="s">
        <v>1026</v>
      </c>
    </row>
    <row r="4" spans="1:9" x14ac:dyDescent="0.35">
      <c r="A4" s="3" t="s">
        <v>1024</v>
      </c>
      <c r="B4" s="3" t="s">
        <v>1027</v>
      </c>
      <c r="C4" s="4">
        <v>62</v>
      </c>
      <c r="D4" s="5">
        <v>1.5469061876247499E-2</v>
      </c>
      <c r="E4" s="6">
        <v>79.297254277148198</v>
      </c>
      <c r="F4" s="5">
        <v>1.9784744081124801E-2</v>
      </c>
      <c r="G4" s="4">
        <v>4008</v>
      </c>
      <c r="H4" s="5">
        <v>5.1031393844419397E-3</v>
      </c>
      <c r="I4" s="3" t="s">
        <v>1028</v>
      </c>
    </row>
    <row r="5" spans="1:9" x14ac:dyDescent="0.35">
      <c r="A5" s="3" t="s">
        <v>1024</v>
      </c>
      <c r="B5" s="3" t="s">
        <v>1029</v>
      </c>
      <c r="C5" s="4">
        <v>354</v>
      </c>
      <c r="D5" s="5">
        <v>8.8323353293413204E-2</v>
      </c>
      <c r="E5" s="6">
        <v>413.583119627055</v>
      </c>
      <c r="F5" s="5">
        <v>0.103189401104555</v>
      </c>
      <c r="G5" s="4">
        <v>4008</v>
      </c>
      <c r="H5" s="5">
        <v>1.17340773817929E-2</v>
      </c>
      <c r="I5" s="3" t="s">
        <v>1030</v>
      </c>
    </row>
    <row r="6" spans="1:9" x14ac:dyDescent="0.35">
      <c r="A6" s="3" t="s">
        <v>1024</v>
      </c>
      <c r="B6" s="3" t="s">
        <v>1031</v>
      </c>
      <c r="C6" s="4">
        <v>2087</v>
      </c>
      <c r="D6" s="5">
        <v>0.52070858283433097</v>
      </c>
      <c r="E6" s="6">
        <v>2035.00329351647</v>
      </c>
      <c r="F6" s="5">
        <v>0.50773535267377001</v>
      </c>
      <c r="G6" s="4">
        <v>4008</v>
      </c>
      <c r="H6" s="5">
        <v>2.0657984743018401E-2</v>
      </c>
      <c r="I6" s="3" t="s">
        <v>1032</v>
      </c>
    </row>
    <row r="7" spans="1:9" x14ac:dyDescent="0.35">
      <c r="A7" s="3" t="s">
        <v>1024</v>
      </c>
      <c r="B7" s="3" t="s">
        <v>1033</v>
      </c>
      <c r="C7" s="4">
        <v>1412</v>
      </c>
      <c r="D7" s="5">
        <v>0.35229540918163699</v>
      </c>
      <c r="E7" s="6">
        <v>1381.48593009411</v>
      </c>
      <c r="F7" s="5">
        <v>0.344682118286954</v>
      </c>
      <c r="G7" s="4">
        <v>4008</v>
      </c>
      <c r="H7" s="5">
        <v>1.9752985175443199E-2</v>
      </c>
      <c r="I7" s="3" t="s">
        <v>552</v>
      </c>
    </row>
    <row r="8" spans="1:9" x14ac:dyDescent="0.35">
      <c r="A8" s="3" t="s">
        <v>1024</v>
      </c>
      <c r="B8" s="3" t="s">
        <v>1034</v>
      </c>
      <c r="C8" s="4">
        <v>86</v>
      </c>
      <c r="D8" s="5">
        <v>2.1457085828343301E-2</v>
      </c>
      <c r="E8" s="6">
        <v>93.818143260175404</v>
      </c>
      <c r="F8" s="5">
        <v>2.34077203742953E-2</v>
      </c>
      <c r="G8" s="4">
        <v>4008</v>
      </c>
      <c r="H8" s="5">
        <v>5.9919208186430296E-3</v>
      </c>
      <c r="I8" s="3" t="s">
        <v>250</v>
      </c>
    </row>
    <row r="9" spans="1:9" x14ac:dyDescent="0.35">
      <c r="A9" s="3" t="s">
        <v>1035</v>
      </c>
      <c r="B9" s="3" t="s">
        <v>1025</v>
      </c>
      <c r="C9" s="4">
        <v>130</v>
      </c>
      <c r="D9" s="5">
        <v>3.2435129740519E-2</v>
      </c>
      <c r="E9" s="6">
        <v>126.058731295824</v>
      </c>
      <c r="F9" s="5">
        <v>3.1451779265425001E-2</v>
      </c>
      <c r="G9" s="4">
        <v>4008</v>
      </c>
      <c r="H9" s="5">
        <v>7.3255227917199397E-3</v>
      </c>
      <c r="I9" s="3" t="s">
        <v>1036</v>
      </c>
    </row>
    <row r="10" spans="1:9" x14ac:dyDescent="0.35">
      <c r="A10" s="3" t="s">
        <v>1035</v>
      </c>
      <c r="B10" s="3" t="s">
        <v>1027</v>
      </c>
      <c r="C10" s="4">
        <v>509</v>
      </c>
      <c r="D10" s="5">
        <v>0.12699600798403199</v>
      </c>
      <c r="E10" s="6">
        <v>493.07883387992399</v>
      </c>
      <c r="F10" s="5">
        <v>0.12302366114768599</v>
      </c>
      <c r="G10" s="4">
        <v>4008</v>
      </c>
      <c r="H10" s="5">
        <v>1.3768730765085099E-2</v>
      </c>
      <c r="I10" s="3" t="s">
        <v>1037</v>
      </c>
    </row>
    <row r="11" spans="1:9" x14ac:dyDescent="0.35">
      <c r="A11" s="3" t="s">
        <v>1035</v>
      </c>
      <c r="B11" s="3" t="s">
        <v>1029</v>
      </c>
      <c r="C11" s="4">
        <v>1154</v>
      </c>
      <c r="D11" s="5">
        <v>0.28792415169660701</v>
      </c>
      <c r="E11" s="6">
        <v>1213.8600087720199</v>
      </c>
      <c r="F11" s="5">
        <v>0.30285928362575398</v>
      </c>
      <c r="G11" s="4">
        <v>4008</v>
      </c>
      <c r="H11" s="5">
        <v>1.8723754328222798E-2</v>
      </c>
      <c r="I11" s="3" t="s">
        <v>1038</v>
      </c>
    </row>
    <row r="12" spans="1:9" x14ac:dyDescent="0.35">
      <c r="A12" s="3" t="s">
        <v>1035</v>
      </c>
      <c r="B12" s="3" t="s">
        <v>1031</v>
      </c>
      <c r="C12" s="4">
        <v>1160</v>
      </c>
      <c r="D12" s="5">
        <v>0.289421157684631</v>
      </c>
      <c r="E12" s="6">
        <v>1128.53960798306</v>
      </c>
      <c r="F12" s="5">
        <v>0.281571758478807</v>
      </c>
      <c r="G12" s="4">
        <v>4008</v>
      </c>
      <c r="H12" s="5">
        <v>1.8752623421204099E-2</v>
      </c>
      <c r="I12" s="3" t="s">
        <v>1039</v>
      </c>
    </row>
    <row r="13" spans="1:9" x14ac:dyDescent="0.35">
      <c r="A13" s="3" t="s">
        <v>1035</v>
      </c>
      <c r="B13" s="3" t="s">
        <v>1033</v>
      </c>
      <c r="C13" s="4">
        <v>302</v>
      </c>
      <c r="D13" s="5">
        <v>7.5349301397205595E-2</v>
      </c>
      <c r="E13" s="6">
        <v>289.43840280462899</v>
      </c>
      <c r="F13" s="5">
        <v>7.2215170360436301E-2</v>
      </c>
      <c r="G13" s="4">
        <v>4008</v>
      </c>
      <c r="H13" s="5">
        <v>1.09148865088072E-2</v>
      </c>
      <c r="I13" s="3" t="s">
        <v>1040</v>
      </c>
    </row>
    <row r="14" spans="1:9" x14ac:dyDescent="0.35">
      <c r="A14" s="3" t="s">
        <v>1035</v>
      </c>
      <c r="B14" s="3" t="s">
        <v>1034</v>
      </c>
      <c r="C14" s="4">
        <v>753</v>
      </c>
      <c r="D14" s="5">
        <v>0.18787425149700601</v>
      </c>
      <c r="E14" s="6">
        <v>757.02441526454299</v>
      </c>
      <c r="F14" s="5">
        <v>0.188878347121892</v>
      </c>
      <c r="G14" s="4">
        <v>4008</v>
      </c>
      <c r="H14" s="5">
        <v>1.6152361652517998E-2</v>
      </c>
      <c r="I14" s="3" t="s">
        <v>1041</v>
      </c>
    </row>
    <row r="15" spans="1:9" x14ac:dyDescent="0.35">
      <c r="A15" s="3" t="s">
        <v>1042</v>
      </c>
      <c r="B15" s="3" t="s">
        <v>1025</v>
      </c>
      <c r="C15" s="4">
        <v>32</v>
      </c>
      <c r="D15" s="5">
        <v>7.9840319361277404E-3</v>
      </c>
      <c r="E15" s="6">
        <v>39.092471764389302</v>
      </c>
      <c r="F15" s="5">
        <v>9.7536107196579992E-3</v>
      </c>
      <c r="G15" s="4">
        <v>4008</v>
      </c>
      <c r="H15" s="5">
        <v>3.6801135783941399E-3</v>
      </c>
      <c r="I15" s="3" t="s">
        <v>1043</v>
      </c>
    </row>
    <row r="16" spans="1:9" x14ac:dyDescent="0.35">
      <c r="A16" s="3" t="s">
        <v>1042</v>
      </c>
      <c r="B16" s="3" t="s">
        <v>1027</v>
      </c>
      <c r="C16" s="4">
        <v>242</v>
      </c>
      <c r="D16" s="5">
        <v>6.0379241516966102E-2</v>
      </c>
      <c r="E16" s="6">
        <v>251.886833957747</v>
      </c>
      <c r="F16" s="5">
        <v>6.2846016456523796E-2</v>
      </c>
      <c r="G16" s="4">
        <v>4008</v>
      </c>
      <c r="H16" s="5">
        <v>9.8494251965144004E-3</v>
      </c>
      <c r="I16" s="3" t="s">
        <v>1044</v>
      </c>
    </row>
    <row r="17" spans="1:9" x14ac:dyDescent="0.35">
      <c r="A17" s="3" t="s">
        <v>1042</v>
      </c>
      <c r="B17" s="3" t="s">
        <v>1029</v>
      </c>
      <c r="C17" s="4">
        <v>552</v>
      </c>
      <c r="D17" s="5">
        <v>0.13772455089820401</v>
      </c>
      <c r="E17" s="6">
        <v>559.90209485706202</v>
      </c>
      <c r="F17" s="5">
        <v>0.139696131451363</v>
      </c>
      <c r="G17" s="4">
        <v>4008</v>
      </c>
      <c r="H17" s="5">
        <v>1.42501505021183E-2</v>
      </c>
      <c r="I17" s="3" t="s">
        <v>1045</v>
      </c>
    </row>
    <row r="18" spans="1:9" x14ac:dyDescent="0.35">
      <c r="A18" s="3" t="s">
        <v>1042</v>
      </c>
      <c r="B18" s="3" t="s">
        <v>1031</v>
      </c>
      <c r="C18" s="4">
        <v>2115</v>
      </c>
      <c r="D18" s="5">
        <v>0.52769461077844304</v>
      </c>
      <c r="E18" s="6">
        <v>2116.93691827066</v>
      </c>
      <c r="F18" s="5">
        <v>0.52817787382002501</v>
      </c>
      <c r="G18" s="4">
        <v>4008</v>
      </c>
      <c r="H18" s="5">
        <v>2.06439851604561E-2</v>
      </c>
      <c r="I18" s="3" t="s">
        <v>1046</v>
      </c>
    </row>
    <row r="19" spans="1:9" x14ac:dyDescent="0.35">
      <c r="A19" s="3" t="s">
        <v>1042</v>
      </c>
      <c r="B19" s="3" t="s">
        <v>1033</v>
      </c>
      <c r="C19" s="4">
        <v>929</v>
      </c>
      <c r="D19" s="5">
        <v>0.23178642714570899</v>
      </c>
      <c r="E19" s="6">
        <v>915.81784949518305</v>
      </c>
      <c r="F19" s="5">
        <v>0.22849746743891799</v>
      </c>
      <c r="G19" s="4">
        <v>4008</v>
      </c>
      <c r="H19" s="5">
        <v>1.7449209093729601E-2</v>
      </c>
      <c r="I19" s="3" t="s">
        <v>1047</v>
      </c>
    </row>
    <row r="20" spans="1:9" x14ac:dyDescent="0.35">
      <c r="A20" s="3" t="s">
        <v>1042</v>
      </c>
      <c r="B20" s="3" t="s">
        <v>1034</v>
      </c>
      <c r="C20" s="4">
        <v>138</v>
      </c>
      <c r="D20" s="5">
        <v>3.4431137724550899E-2</v>
      </c>
      <c r="E20" s="6">
        <v>124.363831654956</v>
      </c>
      <c r="F20" s="5">
        <v>3.1028900113512101E-2</v>
      </c>
      <c r="G20" s="4">
        <v>4008</v>
      </c>
      <c r="H20" s="5">
        <v>7.53976953347837E-3</v>
      </c>
      <c r="I20" s="3" t="s">
        <v>1048</v>
      </c>
    </row>
    <row r="21" spans="1:9" x14ac:dyDescent="0.35">
      <c r="A21" s="3" t="s">
        <v>1049</v>
      </c>
      <c r="B21" s="3" t="s">
        <v>1025</v>
      </c>
      <c r="C21" s="4">
        <v>64</v>
      </c>
      <c r="D21" s="5">
        <v>1.5968063872255502E-2</v>
      </c>
      <c r="E21" s="6">
        <v>63.861959894981197</v>
      </c>
      <c r="F21" s="5">
        <v>1.5933622728288702E-2</v>
      </c>
      <c r="G21" s="4">
        <v>4008</v>
      </c>
      <c r="H21" s="5">
        <v>5.1834806960111904E-3</v>
      </c>
      <c r="I21" s="3" t="s">
        <v>538</v>
      </c>
    </row>
    <row r="22" spans="1:9" x14ac:dyDescent="0.35">
      <c r="A22" s="3" t="s">
        <v>1049</v>
      </c>
      <c r="B22" s="3" t="s">
        <v>1027</v>
      </c>
      <c r="C22" s="4">
        <v>422</v>
      </c>
      <c r="D22" s="5">
        <v>0.105289421157685</v>
      </c>
      <c r="E22" s="6">
        <v>400.88806081012001</v>
      </c>
      <c r="F22" s="5">
        <v>0.10002197126001</v>
      </c>
      <c r="G22" s="4">
        <v>4008</v>
      </c>
      <c r="H22" s="5">
        <v>1.2691834884374699E-2</v>
      </c>
      <c r="I22" s="3" t="s">
        <v>1050</v>
      </c>
    </row>
    <row r="23" spans="1:9" x14ac:dyDescent="0.35">
      <c r="A23" s="3" t="s">
        <v>1049</v>
      </c>
      <c r="B23" s="3" t="s">
        <v>1029</v>
      </c>
      <c r="C23" s="4">
        <v>845</v>
      </c>
      <c r="D23" s="5">
        <v>0.210828343313373</v>
      </c>
      <c r="E23" s="6">
        <v>863.738706711502</v>
      </c>
      <c r="F23" s="5">
        <v>0.21550366933919701</v>
      </c>
      <c r="G23" s="4">
        <v>4008</v>
      </c>
      <c r="H23" s="5">
        <v>1.68671223733299E-2</v>
      </c>
      <c r="I23" s="3" t="s">
        <v>1051</v>
      </c>
    </row>
    <row r="24" spans="1:9" x14ac:dyDescent="0.35">
      <c r="A24" s="3" t="s">
        <v>1049</v>
      </c>
      <c r="B24" s="3" t="s">
        <v>1031</v>
      </c>
      <c r="C24" s="4">
        <v>1664</v>
      </c>
      <c r="D24" s="5">
        <v>0.41516966067864303</v>
      </c>
      <c r="E24" s="6">
        <v>1672.6138711108099</v>
      </c>
      <c r="F24" s="5">
        <v>0.41731883011746801</v>
      </c>
      <c r="G24" s="4">
        <v>4008</v>
      </c>
      <c r="H24" s="5">
        <v>2.0375980204163299E-2</v>
      </c>
      <c r="I24" s="3" t="s">
        <v>1052</v>
      </c>
    </row>
    <row r="25" spans="1:9" x14ac:dyDescent="0.35">
      <c r="A25" s="3" t="s">
        <v>1049</v>
      </c>
      <c r="B25" s="3" t="s">
        <v>1033</v>
      </c>
      <c r="C25" s="4">
        <v>590</v>
      </c>
      <c r="D25" s="5">
        <v>0.14720558882235499</v>
      </c>
      <c r="E25" s="6">
        <v>613.254680430701</v>
      </c>
      <c r="F25" s="5">
        <v>0.15300765479807901</v>
      </c>
      <c r="G25" s="4">
        <v>4008</v>
      </c>
      <c r="H25" s="5">
        <v>1.4651263542785601E-2</v>
      </c>
      <c r="I25" s="3" t="s">
        <v>1053</v>
      </c>
    </row>
    <row r="26" spans="1:9" x14ac:dyDescent="0.35">
      <c r="A26" s="3" t="s">
        <v>1049</v>
      </c>
      <c r="B26" s="3" t="s">
        <v>1034</v>
      </c>
      <c r="C26" s="4">
        <v>423</v>
      </c>
      <c r="D26" s="5">
        <v>0.105538922155689</v>
      </c>
      <c r="E26" s="6">
        <v>393.64272104188598</v>
      </c>
      <c r="F26" s="5">
        <v>9.8214251756957499E-2</v>
      </c>
      <c r="G26" s="4">
        <v>4008</v>
      </c>
      <c r="H26" s="5">
        <v>1.2705091849584601E-2</v>
      </c>
      <c r="I26" s="3" t="s">
        <v>1054</v>
      </c>
    </row>
    <row r="27" spans="1:9" x14ac:dyDescent="0.35">
      <c r="A27" s="3" t="s">
        <v>1055</v>
      </c>
      <c r="B27" s="3" t="s">
        <v>1025</v>
      </c>
      <c r="C27" s="4">
        <v>63</v>
      </c>
      <c r="D27" s="5">
        <v>1.5718562874251499E-2</v>
      </c>
      <c r="E27" s="6">
        <v>51.237254147229997</v>
      </c>
      <c r="F27" s="5">
        <v>1.2783746044718099E-2</v>
      </c>
      <c r="G27" s="4">
        <v>4008</v>
      </c>
      <c r="H27" s="5">
        <v>5.1434772573312297E-3</v>
      </c>
      <c r="I27" s="3" t="s">
        <v>1056</v>
      </c>
    </row>
    <row r="28" spans="1:9" x14ac:dyDescent="0.35">
      <c r="A28" s="3" t="s">
        <v>1055</v>
      </c>
      <c r="B28" s="3" t="s">
        <v>1027</v>
      </c>
      <c r="C28" s="4">
        <v>309</v>
      </c>
      <c r="D28" s="5">
        <v>7.7095808383233502E-2</v>
      </c>
      <c r="E28" s="6">
        <v>331.08632258984301</v>
      </c>
      <c r="F28" s="5">
        <v>8.2606367911637404E-2</v>
      </c>
      <c r="G28" s="4">
        <v>4008</v>
      </c>
      <c r="H28" s="5">
        <v>1.1030227013084801E-2</v>
      </c>
      <c r="I28" s="3" t="s">
        <v>1057</v>
      </c>
    </row>
    <row r="29" spans="1:9" x14ac:dyDescent="0.35">
      <c r="A29" s="3" t="s">
        <v>1055</v>
      </c>
      <c r="B29" s="3" t="s">
        <v>1029</v>
      </c>
      <c r="C29" s="4">
        <v>933</v>
      </c>
      <c r="D29" s="5">
        <v>0.23278443113772501</v>
      </c>
      <c r="E29" s="6">
        <v>955.26212129715395</v>
      </c>
      <c r="F29" s="5">
        <v>0.23833885261905</v>
      </c>
      <c r="G29" s="4">
        <v>4008</v>
      </c>
      <c r="H29" s="5">
        <v>1.7475371916250398E-2</v>
      </c>
      <c r="I29" s="3" t="s">
        <v>1058</v>
      </c>
    </row>
    <row r="30" spans="1:9" x14ac:dyDescent="0.35">
      <c r="A30" s="3" t="s">
        <v>1055</v>
      </c>
      <c r="B30" s="3" t="s">
        <v>1031</v>
      </c>
      <c r="C30" s="4">
        <v>1349</v>
      </c>
      <c r="D30" s="5">
        <v>0.33657684630738499</v>
      </c>
      <c r="E30" s="6">
        <v>1380.94091053739</v>
      </c>
      <c r="F30" s="5">
        <v>0.34454613536362</v>
      </c>
      <c r="G30" s="4">
        <v>4008</v>
      </c>
      <c r="H30" s="5">
        <v>1.9540163300786201E-2</v>
      </c>
      <c r="I30" s="3" t="s">
        <v>552</v>
      </c>
    </row>
    <row r="31" spans="1:9" x14ac:dyDescent="0.35">
      <c r="A31" s="3" t="s">
        <v>1055</v>
      </c>
      <c r="B31" s="3" t="s">
        <v>1033</v>
      </c>
      <c r="C31" s="4">
        <v>590</v>
      </c>
      <c r="D31" s="5">
        <v>0.14720558882235499</v>
      </c>
      <c r="E31" s="6">
        <v>608.739613354413</v>
      </c>
      <c r="F31" s="5">
        <v>0.15188114105649</v>
      </c>
      <c r="G31" s="4">
        <v>4008</v>
      </c>
      <c r="H31" s="5">
        <v>1.4651263542785601E-2</v>
      </c>
      <c r="I31" s="3" t="s">
        <v>1059</v>
      </c>
    </row>
    <row r="32" spans="1:9" x14ac:dyDescent="0.35">
      <c r="A32" s="12" t="s">
        <v>1055</v>
      </c>
      <c r="B32" s="12" t="s">
        <v>1034</v>
      </c>
      <c r="C32" s="13">
        <v>764</v>
      </c>
      <c r="D32" s="14">
        <v>0.19061876247505</v>
      </c>
      <c r="E32" s="15">
        <v>680.73377807397003</v>
      </c>
      <c r="F32" s="14">
        <v>0.16984375700448401</v>
      </c>
      <c r="G32" s="13">
        <v>4008</v>
      </c>
      <c r="H32" s="14">
        <v>1.6242397973688399E-2</v>
      </c>
      <c r="I32" s="12" t="s">
        <v>1060</v>
      </c>
    </row>
    <row r="33" spans="1:9" x14ac:dyDescent="0.35">
      <c r="A33" s="18" t="s">
        <v>228</v>
      </c>
      <c r="B33" s="3"/>
      <c r="C33" s="4"/>
      <c r="D33" s="5"/>
      <c r="E33" s="6"/>
      <c r="F33" s="5"/>
      <c r="G33" s="4"/>
      <c r="H33" s="5"/>
      <c r="I33" s="3"/>
    </row>
    <row r="34" spans="1:9" x14ac:dyDescent="0.35">
      <c r="A34"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H17"/>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37</v>
      </c>
    </row>
    <row r="2" spans="1:8" ht="29" x14ac:dyDescent="0.35">
      <c r="A2" s="16" t="s">
        <v>1061</v>
      </c>
      <c r="B2" s="16" t="s">
        <v>93</v>
      </c>
      <c r="C2" s="16" t="s">
        <v>94</v>
      </c>
      <c r="D2" s="16" t="s">
        <v>95</v>
      </c>
      <c r="E2" s="16" t="s">
        <v>96</v>
      </c>
      <c r="F2" s="16" t="s">
        <v>97</v>
      </c>
      <c r="G2" s="16" t="s">
        <v>98</v>
      </c>
      <c r="H2" s="16" t="s">
        <v>99</v>
      </c>
    </row>
    <row r="3" spans="1:8" x14ac:dyDescent="0.35">
      <c r="A3" s="8" t="s">
        <v>1062</v>
      </c>
      <c r="B3" s="9">
        <v>1456</v>
      </c>
      <c r="C3" s="10">
        <v>0.36327345309381198</v>
      </c>
      <c r="D3" s="11">
        <v>1341.3693766983799</v>
      </c>
      <c r="E3" s="10">
        <v>0.33467299817823898</v>
      </c>
      <c r="F3" s="9">
        <v>4008</v>
      </c>
      <c r="G3" s="10">
        <v>1.9887677458093399E-2</v>
      </c>
      <c r="H3" s="8" t="s">
        <v>1063</v>
      </c>
    </row>
    <row r="4" spans="1:8" x14ac:dyDescent="0.35">
      <c r="A4" s="3" t="s">
        <v>1064</v>
      </c>
      <c r="B4" s="4">
        <v>531</v>
      </c>
      <c r="C4" s="5">
        <v>0.13248502994012001</v>
      </c>
      <c r="D4" s="6">
        <v>576.25777805825396</v>
      </c>
      <c r="E4" s="5">
        <v>0.14377689073309699</v>
      </c>
      <c r="F4" s="4">
        <v>4008</v>
      </c>
      <c r="G4" s="5">
        <v>1.4018858469783501E-2</v>
      </c>
      <c r="H4" s="3" t="s">
        <v>1065</v>
      </c>
    </row>
    <row r="5" spans="1:8" x14ac:dyDescent="0.35">
      <c r="A5" s="3" t="s">
        <v>1066</v>
      </c>
      <c r="B5" s="4">
        <v>62</v>
      </c>
      <c r="C5" s="5">
        <v>1.5469061876247499E-2</v>
      </c>
      <c r="D5" s="6">
        <v>59.988726769555498</v>
      </c>
      <c r="E5" s="5">
        <v>1.4967247197992899E-2</v>
      </c>
      <c r="F5" s="4">
        <v>4008</v>
      </c>
      <c r="G5" s="5">
        <v>5.1031393844419397E-3</v>
      </c>
      <c r="H5" s="3" t="s">
        <v>316</v>
      </c>
    </row>
    <row r="6" spans="1:8" x14ac:dyDescent="0.35">
      <c r="A6" s="3" t="s">
        <v>1067</v>
      </c>
      <c r="B6" s="4">
        <v>183</v>
      </c>
      <c r="C6" s="5">
        <v>4.5658682634730503E-2</v>
      </c>
      <c r="D6" s="6">
        <v>152.09278728676099</v>
      </c>
      <c r="E6" s="5">
        <v>3.7947302217255903E-2</v>
      </c>
      <c r="F6" s="4">
        <v>4008</v>
      </c>
      <c r="G6" s="5">
        <v>8.6318584510843895E-3</v>
      </c>
      <c r="H6" s="3" t="s">
        <v>1068</v>
      </c>
    </row>
    <row r="7" spans="1:8" x14ac:dyDescent="0.35">
      <c r="A7" s="3" t="s">
        <v>1069</v>
      </c>
      <c r="B7" s="4">
        <v>77</v>
      </c>
      <c r="C7" s="5">
        <v>1.92115768463074E-2</v>
      </c>
      <c r="D7" s="6">
        <v>92.776063646958804</v>
      </c>
      <c r="E7" s="5">
        <v>2.3147720470798099E-2</v>
      </c>
      <c r="F7" s="4">
        <v>4008</v>
      </c>
      <c r="G7" s="5">
        <v>5.6762292835319302E-3</v>
      </c>
      <c r="H7" s="3" t="s">
        <v>250</v>
      </c>
    </row>
    <row r="8" spans="1:8" x14ac:dyDescent="0.35">
      <c r="A8" s="3" t="s">
        <v>1070</v>
      </c>
      <c r="B8" s="4">
        <v>1249</v>
      </c>
      <c r="C8" s="5">
        <v>0.31162674650698602</v>
      </c>
      <c r="D8" s="6">
        <v>1327.9298998058</v>
      </c>
      <c r="E8" s="5">
        <v>0.33131983528088699</v>
      </c>
      <c r="F8" s="4">
        <v>4008</v>
      </c>
      <c r="G8" s="5">
        <v>1.9152263791244101E-2</v>
      </c>
      <c r="H8" s="3" t="s">
        <v>1071</v>
      </c>
    </row>
    <row r="9" spans="1:8" x14ac:dyDescent="0.35">
      <c r="A9" s="3" t="s">
        <v>1072</v>
      </c>
      <c r="B9" s="4">
        <v>13</v>
      </c>
      <c r="C9" s="5">
        <v>3.2435129740518999E-3</v>
      </c>
      <c r="D9" s="6">
        <v>14.423430737472099</v>
      </c>
      <c r="E9" s="5">
        <v>3.59866036364073E-3</v>
      </c>
      <c r="F9" s="4">
        <v>4008</v>
      </c>
      <c r="G9" s="5">
        <v>2.3512191666347501E-3</v>
      </c>
      <c r="H9" s="3" t="s">
        <v>1073</v>
      </c>
    </row>
    <row r="10" spans="1:8" x14ac:dyDescent="0.35">
      <c r="A10" s="3" t="s">
        <v>1074</v>
      </c>
      <c r="B10" s="4">
        <v>22</v>
      </c>
      <c r="C10" s="5">
        <v>5.4890219560878202E-3</v>
      </c>
      <c r="D10" s="6">
        <v>30.973232253614601</v>
      </c>
      <c r="E10" s="5">
        <v>7.7278523586862798E-3</v>
      </c>
      <c r="F10" s="4">
        <v>4008</v>
      </c>
      <c r="G10" s="5">
        <v>3.0552238314072401E-3</v>
      </c>
      <c r="H10" s="3" t="s">
        <v>109</v>
      </c>
    </row>
    <row r="11" spans="1:8" x14ac:dyDescent="0.35">
      <c r="A11" s="3" t="s">
        <v>1075</v>
      </c>
      <c r="B11" s="4">
        <v>239</v>
      </c>
      <c r="C11" s="5">
        <v>5.9630738522954099E-2</v>
      </c>
      <c r="D11" s="6">
        <v>218.80949340511901</v>
      </c>
      <c r="E11" s="5">
        <v>5.4593186977325001E-2</v>
      </c>
      <c r="F11" s="4">
        <v>4008</v>
      </c>
      <c r="G11" s="5">
        <v>9.7920825169429994E-3</v>
      </c>
      <c r="H11" s="3" t="s">
        <v>1076</v>
      </c>
    </row>
    <row r="12" spans="1:8" x14ac:dyDescent="0.35">
      <c r="A12" s="3" t="s">
        <v>1077</v>
      </c>
      <c r="B12" s="4">
        <v>71</v>
      </c>
      <c r="C12" s="5">
        <v>1.7714570858283402E-2</v>
      </c>
      <c r="D12" s="6">
        <v>81.813015707255005</v>
      </c>
      <c r="E12" s="5">
        <v>2.0412429068676401E-2</v>
      </c>
      <c r="F12" s="4">
        <v>4008</v>
      </c>
      <c r="G12" s="5">
        <v>5.4547509566674098E-3</v>
      </c>
      <c r="H12" s="3" t="s">
        <v>1078</v>
      </c>
    </row>
    <row r="13" spans="1:8" x14ac:dyDescent="0.35">
      <c r="A13" s="3" t="s">
        <v>201</v>
      </c>
      <c r="B13" s="4">
        <v>53</v>
      </c>
      <c r="C13" s="5">
        <v>1.32235528942116E-2</v>
      </c>
      <c r="D13" s="6">
        <v>46.7452685192074</v>
      </c>
      <c r="E13" s="5">
        <v>1.1662991147506799E-2</v>
      </c>
      <c r="F13" s="4">
        <v>4008</v>
      </c>
      <c r="G13" s="5">
        <v>4.7236120746824003E-3</v>
      </c>
      <c r="H13" s="3" t="s">
        <v>278</v>
      </c>
    </row>
    <row r="14" spans="1:8" x14ac:dyDescent="0.35">
      <c r="A14" s="12" t="s">
        <v>1079</v>
      </c>
      <c r="B14" s="13">
        <v>52</v>
      </c>
      <c r="C14" s="14">
        <v>1.29740518962076E-2</v>
      </c>
      <c r="D14" s="15">
        <v>64.820927111627896</v>
      </c>
      <c r="E14" s="14">
        <v>1.6172886005895198E-2</v>
      </c>
      <c r="F14" s="13">
        <v>4008</v>
      </c>
      <c r="G14" s="14">
        <v>4.6794289617861197E-3</v>
      </c>
      <c r="H14" s="12" t="s">
        <v>538</v>
      </c>
    </row>
    <row r="15" spans="1:8" x14ac:dyDescent="0.35">
      <c r="A15" s="18" t="s">
        <v>146</v>
      </c>
      <c r="B15" s="4"/>
      <c r="C15" s="5"/>
      <c r="D15" s="6"/>
      <c r="E15" s="5"/>
      <c r="F15" s="4"/>
      <c r="G15" s="5"/>
      <c r="H15" s="3"/>
    </row>
    <row r="16" spans="1:8" x14ac:dyDescent="0.35">
      <c r="A16" s="18" t="s">
        <v>1080</v>
      </c>
    </row>
    <row r="17" spans="1:1" x14ac:dyDescent="0.35">
      <c r="A17"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I20"/>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90625" hidden="1"/>
  </cols>
  <sheetData>
    <row r="1" spans="1:9" ht="15.5" x14ac:dyDescent="0.35">
      <c r="A1" s="7" t="s">
        <v>38</v>
      </c>
    </row>
    <row r="2" spans="1:9" ht="43.5" x14ac:dyDescent="0.35">
      <c r="A2" s="16" t="s">
        <v>1081</v>
      </c>
      <c r="B2" s="16" t="s">
        <v>93</v>
      </c>
      <c r="C2" s="16" t="s">
        <v>143</v>
      </c>
      <c r="D2" s="16" t="s">
        <v>94</v>
      </c>
      <c r="E2" s="16" t="s">
        <v>95</v>
      </c>
      <c r="F2" s="16" t="s">
        <v>144</v>
      </c>
      <c r="G2" s="16" t="s">
        <v>96</v>
      </c>
      <c r="H2" s="16" t="s">
        <v>98</v>
      </c>
      <c r="I2" s="16" t="s">
        <v>99</v>
      </c>
    </row>
    <row r="3" spans="1:9" x14ac:dyDescent="0.35">
      <c r="A3" s="8" t="s">
        <v>1082</v>
      </c>
      <c r="B3" s="9">
        <v>631</v>
      </c>
      <c r="C3" s="9">
        <v>4008</v>
      </c>
      <c r="D3" s="10">
        <v>0.15743512974051899</v>
      </c>
      <c r="E3" s="11">
        <v>670.28991193378795</v>
      </c>
      <c r="F3" s="11">
        <v>4008</v>
      </c>
      <c r="G3" s="10">
        <v>0.16723800197948799</v>
      </c>
      <c r="H3" s="10">
        <v>1.5060634027330599E-2</v>
      </c>
      <c r="I3" s="8" t="s">
        <v>1083</v>
      </c>
    </row>
    <row r="4" spans="1:9" x14ac:dyDescent="0.35">
      <c r="A4" s="3" t="s">
        <v>1084</v>
      </c>
      <c r="B4" s="4">
        <v>524</v>
      </c>
      <c r="C4" s="4">
        <v>4008</v>
      </c>
      <c r="D4" s="5">
        <v>0.130738522954092</v>
      </c>
      <c r="E4" s="6">
        <v>550.259796156486</v>
      </c>
      <c r="F4" s="6">
        <v>4008</v>
      </c>
      <c r="G4" s="5">
        <v>0.13729036830251601</v>
      </c>
      <c r="H4" s="5">
        <v>1.39401601147122E-2</v>
      </c>
      <c r="I4" s="3" t="s">
        <v>1085</v>
      </c>
    </row>
    <row r="5" spans="1:9" x14ac:dyDescent="0.35">
      <c r="A5" s="3" t="s">
        <v>1086</v>
      </c>
      <c r="B5" s="4">
        <v>468</v>
      </c>
      <c r="C5" s="4">
        <v>4008</v>
      </c>
      <c r="D5" s="5">
        <v>0.116766467065868</v>
      </c>
      <c r="E5" s="6">
        <v>502.24795821179799</v>
      </c>
      <c r="F5" s="6">
        <v>4008</v>
      </c>
      <c r="G5" s="5">
        <v>0.12531136681931099</v>
      </c>
      <c r="H5" s="5">
        <v>1.32796797843491E-2</v>
      </c>
      <c r="I5" s="3" t="s">
        <v>1087</v>
      </c>
    </row>
    <row r="6" spans="1:9" x14ac:dyDescent="0.35">
      <c r="A6" s="3" t="s">
        <v>1088</v>
      </c>
      <c r="B6" s="4">
        <v>163</v>
      </c>
      <c r="C6" s="4">
        <v>4008</v>
      </c>
      <c r="D6" s="5">
        <v>4.0668662674650698E-2</v>
      </c>
      <c r="E6" s="6">
        <v>175.87023330589599</v>
      </c>
      <c r="F6" s="6">
        <v>4008</v>
      </c>
      <c r="G6" s="5">
        <v>4.3879798729015901E-2</v>
      </c>
      <c r="H6" s="5">
        <v>8.1677985846791406E-3</v>
      </c>
      <c r="I6" s="3" t="s">
        <v>1089</v>
      </c>
    </row>
    <row r="7" spans="1:9" x14ac:dyDescent="0.35">
      <c r="A7" s="3" t="s">
        <v>1090</v>
      </c>
      <c r="B7" s="4">
        <v>936</v>
      </c>
      <c r="C7" s="4">
        <v>4008</v>
      </c>
      <c r="D7" s="5">
        <v>0.23353293413173701</v>
      </c>
      <c r="E7" s="6">
        <v>1045.4226908754199</v>
      </c>
      <c r="F7" s="6">
        <v>4008</v>
      </c>
      <c r="G7" s="5">
        <v>0.26083400470943502</v>
      </c>
      <c r="H7" s="5">
        <v>1.7494904471673001E-2</v>
      </c>
      <c r="I7" s="3" t="s">
        <v>1091</v>
      </c>
    </row>
    <row r="8" spans="1:9" x14ac:dyDescent="0.35">
      <c r="A8" s="3" t="s">
        <v>1092</v>
      </c>
      <c r="B8" s="4">
        <v>489</v>
      </c>
      <c r="C8" s="4">
        <v>4008</v>
      </c>
      <c r="D8" s="5">
        <v>0.122005988023952</v>
      </c>
      <c r="E8" s="6">
        <v>419.69275914980199</v>
      </c>
      <c r="F8" s="6">
        <v>4008</v>
      </c>
      <c r="G8" s="5">
        <v>0.104713762262925</v>
      </c>
      <c r="H8" s="5">
        <v>1.3534029175258E-2</v>
      </c>
      <c r="I8" s="3" t="s">
        <v>1093</v>
      </c>
    </row>
    <row r="9" spans="1:9" x14ac:dyDescent="0.35">
      <c r="A9" s="3" t="s">
        <v>1094</v>
      </c>
      <c r="B9" s="4">
        <v>1235</v>
      </c>
      <c r="C9" s="4">
        <v>4008</v>
      </c>
      <c r="D9" s="5">
        <v>0.30813373253492998</v>
      </c>
      <c r="E9" s="6">
        <v>1131.40866564153</v>
      </c>
      <c r="F9" s="6">
        <v>4008</v>
      </c>
      <c r="G9" s="5">
        <v>0.28228759122792801</v>
      </c>
      <c r="H9" s="5">
        <v>1.9092880701926902E-2</v>
      </c>
      <c r="I9" s="3" t="s">
        <v>1095</v>
      </c>
    </row>
    <row r="10" spans="1:9" x14ac:dyDescent="0.35">
      <c r="A10" s="3" t="s">
        <v>1096</v>
      </c>
      <c r="B10" s="4">
        <v>1668</v>
      </c>
      <c r="C10" s="4">
        <v>4008</v>
      </c>
      <c r="D10" s="5">
        <v>0.41616766467065902</v>
      </c>
      <c r="E10" s="6">
        <v>1635.1871256499201</v>
      </c>
      <c r="F10" s="6">
        <v>4008</v>
      </c>
      <c r="G10" s="5">
        <v>0.40798081977293299</v>
      </c>
      <c r="H10" s="5">
        <v>2.0383041900237899E-2</v>
      </c>
      <c r="I10" s="3" t="s">
        <v>1097</v>
      </c>
    </row>
    <row r="11" spans="1:9" x14ac:dyDescent="0.35">
      <c r="A11" s="3" t="s">
        <v>1098</v>
      </c>
      <c r="B11" s="4">
        <v>1379</v>
      </c>
      <c r="C11" s="4">
        <v>4008</v>
      </c>
      <c r="D11" s="5">
        <v>0.34406187624750501</v>
      </c>
      <c r="E11" s="6">
        <v>1323.8393183102801</v>
      </c>
      <c r="F11" s="6">
        <v>4008</v>
      </c>
      <c r="G11" s="5">
        <v>0.33029923111533899</v>
      </c>
      <c r="H11" s="5">
        <v>1.9644477024876799E-2</v>
      </c>
      <c r="I11" s="3" t="s">
        <v>1099</v>
      </c>
    </row>
    <row r="12" spans="1:9" x14ac:dyDescent="0.35">
      <c r="A12" s="3" t="s">
        <v>1100</v>
      </c>
      <c r="B12" s="4">
        <v>734</v>
      </c>
      <c r="C12" s="4">
        <v>4008</v>
      </c>
      <c r="D12" s="5">
        <v>0.18313373253493001</v>
      </c>
      <c r="E12" s="6">
        <v>790.152636027124</v>
      </c>
      <c r="F12" s="6">
        <v>4008</v>
      </c>
      <c r="G12" s="5">
        <v>0.19714387126425301</v>
      </c>
      <c r="H12" s="5">
        <v>1.5993754037740501E-2</v>
      </c>
      <c r="I12" s="3" t="s">
        <v>1101</v>
      </c>
    </row>
    <row r="13" spans="1:9" x14ac:dyDescent="0.35">
      <c r="A13" s="3" t="s">
        <v>201</v>
      </c>
      <c r="B13" s="4">
        <v>74</v>
      </c>
      <c r="C13" s="4">
        <v>4008</v>
      </c>
      <c r="D13" s="5">
        <v>1.8463073852295401E-2</v>
      </c>
      <c r="E13" s="6">
        <v>63.390294183490496</v>
      </c>
      <c r="F13" s="6">
        <v>4008</v>
      </c>
      <c r="G13" s="5">
        <v>1.58159416625475E-2</v>
      </c>
      <c r="H13" s="5">
        <v>5.56667777458542E-3</v>
      </c>
      <c r="I13" s="3" t="s">
        <v>276</v>
      </c>
    </row>
    <row r="14" spans="1:9" x14ac:dyDescent="0.35">
      <c r="A14" s="3" t="s">
        <v>1102</v>
      </c>
      <c r="B14" s="4">
        <v>1053</v>
      </c>
      <c r="C14" s="4">
        <v>4008</v>
      </c>
      <c r="D14" s="5">
        <v>0.26272455089820401</v>
      </c>
      <c r="E14" s="6">
        <v>1067.12314959687</v>
      </c>
      <c r="F14" s="6">
        <v>4008</v>
      </c>
      <c r="G14" s="5">
        <v>0.266248290817582</v>
      </c>
      <c r="H14" s="5">
        <v>1.81993540391342E-2</v>
      </c>
      <c r="I14" s="3" t="s">
        <v>1103</v>
      </c>
    </row>
    <row r="15" spans="1:9" x14ac:dyDescent="0.35">
      <c r="A15" s="3" t="s">
        <v>1104</v>
      </c>
      <c r="B15" s="4">
        <v>1762</v>
      </c>
      <c r="C15" s="4">
        <v>4008</v>
      </c>
      <c r="D15" s="5">
        <v>0.439620758483034</v>
      </c>
      <c r="E15" s="6">
        <v>1758.52733586515</v>
      </c>
      <c r="F15" s="6">
        <v>4008</v>
      </c>
      <c r="G15" s="5">
        <v>0.438754325315657</v>
      </c>
      <c r="H15" s="5">
        <v>2.0524419061833801E-2</v>
      </c>
      <c r="I15" s="3" t="s">
        <v>1105</v>
      </c>
    </row>
    <row r="16" spans="1:9" x14ac:dyDescent="0.35">
      <c r="A16" s="12" t="s">
        <v>145</v>
      </c>
      <c r="B16" s="13">
        <v>12</v>
      </c>
      <c r="C16" s="13">
        <v>4008</v>
      </c>
      <c r="D16" s="14">
        <v>2.9940119760479E-3</v>
      </c>
      <c r="E16" s="15">
        <v>7.7199112507870504</v>
      </c>
      <c r="F16" s="15">
        <v>4008</v>
      </c>
      <c r="G16" s="14">
        <v>1.92612556157361E-3</v>
      </c>
      <c r="H16" s="14">
        <v>2.25926101407127E-3</v>
      </c>
      <c r="I16" s="12" t="s">
        <v>209</v>
      </c>
    </row>
    <row r="17" spans="1:9" x14ac:dyDescent="0.35">
      <c r="A17" s="18" t="s">
        <v>228</v>
      </c>
      <c r="B17" s="4"/>
      <c r="C17" s="4"/>
      <c r="D17" s="5"/>
      <c r="E17" s="6"/>
      <c r="F17" s="6"/>
      <c r="G17" s="5"/>
      <c r="H17" s="5"/>
      <c r="I17" s="3"/>
    </row>
    <row r="18" spans="1:9" x14ac:dyDescent="0.35">
      <c r="A18" s="18" t="s">
        <v>146</v>
      </c>
    </row>
    <row r="19" spans="1:9" x14ac:dyDescent="0.35">
      <c r="A19" s="18" t="s">
        <v>1106</v>
      </c>
    </row>
    <row r="20" spans="1:9" x14ac:dyDescent="0.35">
      <c r="A20"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11"/>
  <sheetViews>
    <sheetView workbookViewId="0">
      <selection activeCell="A11" sqref="A11"/>
    </sheetView>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3</v>
      </c>
    </row>
    <row r="2" spans="1:8" ht="29" x14ac:dyDescent="0.35">
      <c r="A2" s="16" t="s">
        <v>147</v>
      </c>
      <c r="B2" s="16" t="s">
        <v>93</v>
      </c>
      <c r="C2" s="16" t="s">
        <v>94</v>
      </c>
      <c r="D2" s="16" t="s">
        <v>95</v>
      </c>
      <c r="E2" s="16" t="s">
        <v>96</v>
      </c>
      <c r="F2" s="16" t="s">
        <v>97</v>
      </c>
      <c r="G2" s="16" t="s">
        <v>98</v>
      </c>
      <c r="H2" s="16" t="s">
        <v>99</v>
      </c>
    </row>
    <row r="3" spans="1:8" x14ac:dyDescent="0.35">
      <c r="A3" s="8" t="s">
        <v>148</v>
      </c>
      <c r="B3" s="9">
        <v>4536</v>
      </c>
      <c r="C3" s="10">
        <v>0.59441750753505396</v>
      </c>
      <c r="D3" s="11">
        <v>4294.3320871507703</v>
      </c>
      <c r="E3" s="10">
        <v>0.56274827508200398</v>
      </c>
      <c r="F3" s="9">
        <v>7631</v>
      </c>
      <c r="G3" s="10">
        <v>1.44875289497186E-2</v>
      </c>
      <c r="H3" s="8" t="s">
        <v>149</v>
      </c>
    </row>
    <row r="4" spans="1:8" x14ac:dyDescent="0.35">
      <c r="A4" s="3" t="s">
        <v>150</v>
      </c>
      <c r="B4" s="4">
        <v>1293</v>
      </c>
      <c r="C4" s="5">
        <v>0.169440440309265</v>
      </c>
      <c r="D4" s="6">
        <v>1375.4390187127001</v>
      </c>
      <c r="E4" s="5">
        <v>0.180243614036522</v>
      </c>
      <c r="F4" s="4">
        <v>7631</v>
      </c>
      <c r="G4" s="5">
        <v>1.10688587910505E-2</v>
      </c>
      <c r="H4" s="3" t="s">
        <v>151</v>
      </c>
    </row>
    <row r="5" spans="1:8" x14ac:dyDescent="0.35">
      <c r="A5" s="3" t="s">
        <v>152</v>
      </c>
      <c r="B5" s="4">
        <v>449</v>
      </c>
      <c r="C5" s="5">
        <v>5.8838946402830598E-2</v>
      </c>
      <c r="D5" s="6">
        <v>455.43583880631297</v>
      </c>
      <c r="E5" s="5">
        <v>5.9682327192545299E-2</v>
      </c>
      <c r="F5" s="4">
        <v>7631</v>
      </c>
      <c r="G5" s="5">
        <v>6.9434184335356698E-3</v>
      </c>
      <c r="H5" s="3" t="s">
        <v>153</v>
      </c>
    </row>
    <row r="6" spans="1:8" x14ac:dyDescent="0.35">
      <c r="A6" s="3" t="s">
        <v>154</v>
      </c>
      <c r="B6" s="4">
        <v>1203</v>
      </c>
      <c r="C6" s="5">
        <v>0.15764644214388701</v>
      </c>
      <c r="D6" s="6">
        <v>1291.40561689529</v>
      </c>
      <c r="E6" s="5">
        <v>0.169231505293578</v>
      </c>
      <c r="F6" s="4">
        <v>7631</v>
      </c>
      <c r="G6" s="5">
        <v>1.07522218084239E-2</v>
      </c>
      <c r="H6" s="3" t="s">
        <v>155</v>
      </c>
    </row>
    <row r="7" spans="1:8" x14ac:dyDescent="0.35">
      <c r="A7" s="3" t="s">
        <v>156</v>
      </c>
      <c r="B7" s="4">
        <v>126</v>
      </c>
      <c r="C7" s="5">
        <v>1.6511597431529301E-2</v>
      </c>
      <c r="D7" s="6">
        <v>176.07076290429501</v>
      </c>
      <c r="E7" s="5">
        <v>2.3073091718555198E-2</v>
      </c>
      <c r="F7" s="4">
        <v>7631</v>
      </c>
      <c r="G7" s="5">
        <v>3.7600021047109601E-3</v>
      </c>
      <c r="H7" s="3" t="s">
        <v>157</v>
      </c>
    </row>
    <row r="8" spans="1:8" x14ac:dyDescent="0.35">
      <c r="A8" s="12"/>
      <c r="B8" s="13">
        <v>24</v>
      </c>
      <c r="C8" s="14">
        <v>3.14506617743415E-3</v>
      </c>
      <c r="D8" s="15">
        <v>38.316675530624899</v>
      </c>
      <c r="E8" s="14">
        <v>5.0211866767952999E-3</v>
      </c>
      <c r="F8" s="13">
        <v>7631</v>
      </c>
      <c r="G8" s="14">
        <v>1.6521131811240901E-3</v>
      </c>
      <c r="H8" s="12" t="s">
        <v>121</v>
      </c>
    </row>
    <row r="9" spans="1:8" x14ac:dyDescent="0.35">
      <c r="A9" s="18" t="s">
        <v>146</v>
      </c>
      <c r="B9" s="4"/>
      <c r="C9" s="5"/>
      <c r="D9" s="6"/>
      <c r="E9" s="5"/>
      <c r="F9" s="4"/>
      <c r="G9" s="5"/>
      <c r="H9" s="3"/>
    </row>
    <row r="10" spans="1:8" x14ac:dyDescent="0.35">
      <c r="A10" s="18" t="s">
        <v>158</v>
      </c>
    </row>
    <row r="11" spans="1:8" x14ac:dyDescent="0.35">
      <c r="A11"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dimension ref="A1:J49"/>
  <sheetViews>
    <sheetView workbookViewId="0"/>
  </sheetViews>
  <sheetFormatPr defaultColWidth="0" defaultRowHeight="14.5" zeroHeight="1" x14ac:dyDescent="0.35"/>
  <cols>
    <col min="1" max="2" width="35.7265625" customWidth="1"/>
    <col min="3" max="9" width="13.7265625" customWidth="1"/>
    <col min="10" max="10" width="15.7265625" customWidth="1"/>
    <col min="11" max="16384" width="10.90625" hidden="1"/>
  </cols>
  <sheetData>
    <row r="1" spans="1:10" ht="15.5" x14ac:dyDescent="0.35">
      <c r="A1" s="7" t="s">
        <v>39</v>
      </c>
    </row>
    <row r="2" spans="1:10" ht="43.5" x14ac:dyDescent="0.35">
      <c r="A2" s="16" t="s">
        <v>327</v>
      </c>
      <c r="B2" s="16" t="s">
        <v>1081</v>
      </c>
      <c r="C2" s="16" t="s">
        <v>93</v>
      </c>
      <c r="D2" s="16" t="s">
        <v>143</v>
      </c>
      <c r="E2" s="16" t="s">
        <v>94</v>
      </c>
      <c r="F2" s="16" t="s">
        <v>95</v>
      </c>
      <c r="G2" s="16" t="s">
        <v>144</v>
      </c>
      <c r="H2" s="16" t="s">
        <v>96</v>
      </c>
      <c r="I2" s="16" t="s">
        <v>98</v>
      </c>
      <c r="J2" s="16" t="s">
        <v>99</v>
      </c>
    </row>
    <row r="3" spans="1:10" x14ac:dyDescent="0.35">
      <c r="A3" s="8" t="s">
        <v>101</v>
      </c>
      <c r="B3" s="8" t="s">
        <v>1082</v>
      </c>
      <c r="C3" s="9">
        <v>149</v>
      </c>
      <c r="D3" s="9">
        <v>1028</v>
      </c>
      <c r="E3" s="10">
        <v>0.14494163424124501</v>
      </c>
      <c r="F3" s="11">
        <v>149.265080256884</v>
      </c>
      <c r="G3" s="11">
        <v>966.25586253785696</v>
      </c>
      <c r="H3" s="10">
        <v>0.154477800388028</v>
      </c>
      <c r="I3" s="10">
        <v>2.8744351461906899E-2</v>
      </c>
      <c r="J3" s="8" t="s">
        <v>1107</v>
      </c>
    </row>
    <row r="4" spans="1:10" x14ac:dyDescent="0.35">
      <c r="A4" s="3" t="s">
        <v>101</v>
      </c>
      <c r="B4" s="3" t="s">
        <v>1084</v>
      </c>
      <c r="C4" s="4">
        <v>120</v>
      </c>
      <c r="D4" s="4">
        <v>1028</v>
      </c>
      <c r="E4" s="5">
        <v>0.116731517509728</v>
      </c>
      <c r="F4" s="6">
        <v>120.58023488836599</v>
      </c>
      <c r="G4" s="6">
        <v>966.25586253785696</v>
      </c>
      <c r="H4" s="5">
        <v>0.124791206515078</v>
      </c>
      <c r="I4" s="5">
        <v>2.62179354553215E-2</v>
      </c>
      <c r="J4" s="3" t="s">
        <v>1108</v>
      </c>
    </row>
    <row r="5" spans="1:10" x14ac:dyDescent="0.35">
      <c r="A5" s="3" t="s">
        <v>101</v>
      </c>
      <c r="B5" s="3" t="s">
        <v>1086</v>
      </c>
      <c r="C5" s="4">
        <v>102</v>
      </c>
      <c r="D5" s="4">
        <v>1028</v>
      </c>
      <c r="E5" s="5">
        <v>9.9221789883268505E-2</v>
      </c>
      <c r="F5" s="6">
        <v>100.405739420177</v>
      </c>
      <c r="G5" s="6">
        <v>966.25586253785696</v>
      </c>
      <c r="H5" s="5">
        <v>0.103912165827862</v>
      </c>
      <c r="I5" s="5">
        <v>2.44101541446393E-2</v>
      </c>
      <c r="J5" s="3" t="s">
        <v>1109</v>
      </c>
    </row>
    <row r="6" spans="1:10" x14ac:dyDescent="0.35">
      <c r="A6" s="3" t="s">
        <v>101</v>
      </c>
      <c r="B6" s="3" t="s">
        <v>1088</v>
      </c>
      <c r="C6" s="4">
        <v>92</v>
      </c>
      <c r="D6" s="4">
        <v>1028</v>
      </c>
      <c r="E6" s="5">
        <v>8.9494163424124501E-2</v>
      </c>
      <c r="F6" s="6">
        <v>90.502215914808204</v>
      </c>
      <c r="G6" s="6">
        <v>966.25586253785696</v>
      </c>
      <c r="H6" s="5">
        <v>9.3662785835115503E-2</v>
      </c>
      <c r="I6" s="5">
        <v>2.3307558380920999E-2</v>
      </c>
      <c r="J6" s="3" t="s">
        <v>1110</v>
      </c>
    </row>
    <row r="7" spans="1:10" x14ac:dyDescent="0.35">
      <c r="A7" s="3" t="s">
        <v>101</v>
      </c>
      <c r="B7" s="3" t="s">
        <v>1090</v>
      </c>
      <c r="C7" s="4">
        <v>214</v>
      </c>
      <c r="D7" s="4">
        <v>1028</v>
      </c>
      <c r="E7" s="5">
        <v>0.208171206225681</v>
      </c>
      <c r="F7" s="6">
        <v>239.77778321318399</v>
      </c>
      <c r="G7" s="6">
        <v>966.25586253785696</v>
      </c>
      <c r="H7" s="5">
        <v>0.24815143949906901</v>
      </c>
      <c r="I7" s="5">
        <v>3.3150038093192002E-2</v>
      </c>
      <c r="J7" s="3" t="s">
        <v>1111</v>
      </c>
    </row>
    <row r="8" spans="1:10" x14ac:dyDescent="0.35">
      <c r="A8" s="3" t="s">
        <v>101</v>
      </c>
      <c r="B8" s="3" t="s">
        <v>1092</v>
      </c>
      <c r="C8" s="4">
        <v>133</v>
      </c>
      <c r="D8" s="4">
        <v>1028</v>
      </c>
      <c r="E8" s="5">
        <v>0.12937743190661499</v>
      </c>
      <c r="F8" s="6">
        <v>105.875528834463</v>
      </c>
      <c r="G8" s="6">
        <v>966.25586253785696</v>
      </c>
      <c r="H8" s="5">
        <v>0.109572974342823</v>
      </c>
      <c r="I8" s="5">
        <v>2.7403263125734899E-2</v>
      </c>
      <c r="J8" s="3" t="s">
        <v>1112</v>
      </c>
    </row>
    <row r="9" spans="1:10" x14ac:dyDescent="0.35">
      <c r="A9" s="3" t="s">
        <v>101</v>
      </c>
      <c r="B9" s="3" t="s">
        <v>1094</v>
      </c>
      <c r="C9" s="4">
        <v>291</v>
      </c>
      <c r="D9" s="4">
        <v>1028</v>
      </c>
      <c r="E9" s="5">
        <v>0.28307392996108899</v>
      </c>
      <c r="F9" s="6">
        <v>263.34043202173098</v>
      </c>
      <c r="G9" s="6">
        <v>966.25586253785696</v>
      </c>
      <c r="H9" s="5">
        <v>0.27253695654696602</v>
      </c>
      <c r="I9" s="5">
        <v>3.6782833483624398E-2</v>
      </c>
      <c r="J9" s="3" t="s">
        <v>1113</v>
      </c>
    </row>
    <row r="10" spans="1:10" x14ac:dyDescent="0.35">
      <c r="A10" s="3" t="s">
        <v>101</v>
      </c>
      <c r="B10" s="3" t="s">
        <v>1096</v>
      </c>
      <c r="C10" s="4">
        <v>439</v>
      </c>
      <c r="D10" s="4">
        <v>1028</v>
      </c>
      <c r="E10" s="5">
        <v>0.42704280155641999</v>
      </c>
      <c r="F10" s="6">
        <v>393.67348159923898</v>
      </c>
      <c r="G10" s="6">
        <v>966.25586253785696</v>
      </c>
      <c r="H10" s="5">
        <v>0.40742157109946098</v>
      </c>
      <c r="I10" s="5">
        <v>4.0388232734752297E-2</v>
      </c>
      <c r="J10" s="3" t="s">
        <v>1114</v>
      </c>
    </row>
    <row r="11" spans="1:10" x14ac:dyDescent="0.35">
      <c r="A11" s="3" t="s">
        <v>101</v>
      </c>
      <c r="B11" s="3" t="s">
        <v>1098</v>
      </c>
      <c r="C11" s="4">
        <v>351</v>
      </c>
      <c r="D11" s="4">
        <v>1028</v>
      </c>
      <c r="E11" s="5">
        <v>0.34143968871595298</v>
      </c>
      <c r="F11" s="6">
        <v>322.62663459894799</v>
      </c>
      <c r="G11" s="6">
        <v>966.25586253785696</v>
      </c>
      <c r="H11" s="5">
        <v>0.33389358565087901</v>
      </c>
      <c r="I11" s="5">
        <v>3.8717992846549198E-2</v>
      </c>
      <c r="J11" s="3" t="s">
        <v>1115</v>
      </c>
    </row>
    <row r="12" spans="1:10" x14ac:dyDescent="0.35">
      <c r="A12" s="3" t="s">
        <v>101</v>
      </c>
      <c r="B12" s="3" t="s">
        <v>1100</v>
      </c>
      <c r="C12" s="4">
        <v>205</v>
      </c>
      <c r="D12" s="4">
        <v>1028</v>
      </c>
      <c r="E12" s="5">
        <v>0.19941634241245099</v>
      </c>
      <c r="F12" s="6">
        <v>215.83879858331699</v>
      </c>
      <c r="G12" s="6">
        <v>966.25586253785696</v>
      </c>
      <c r="H12" s="5">
        <v>0.22337644401599699</v>
      </c>
      <c r="I12" s="5">
        <v>3.2624344227771503E-2</v>
      </c>
      <c r="J12" s="3" t="s">
        <v>1116</v>
      </c>
    </row>
    <row r="13" spans="1:10" x14ac:dyDescent="0.35">
      <c r="A13" s="3" t="s">
        <v>101</v>
      </c>
      <c r="B13" s="3" t="s">
        <v>201</v>
      </c>
      <c r="C13" s="4">
        <v>27</v>
      </c>
      <c r="D13" s="4">
        <v>1028</v>
      </c>
      <c r="E13" s="5">
        <v>2.6264591439688699E-2</v>
      </c>
      <c r="F13" s="6">
        <v>22.642477677236698</v>
      </c>
      <c r="G13" s="6">
        <v>966.25586253785696</v>
      </c>
      <c r="H13" s="5">
        <v>2.3433211176350902E-2</v>
      </c>
      <c r="I13" s="5">
        <v>1.3057615122822899E-2</v>
      </c>
      <c r="J13" s="3" t="s">
        <v>886</v>
      </c>
    </row>
    <row r="14" spans="1:10" x14ac:dyDescent="0.35">
      <c r="A14" s="3" t="s">
        <v>101</v>
      </c>
      <c r="B14" s="3" t="s">
        <v>1102</v>
      </c>
      <c r="C14" s="4">
        <v>311</v>
      </c>
      <c r="D14" s="4">
        <v>1028</v>
      </c>
      <c r="E14" s="5">
        <v>0.30252918287937702</v>
      </c>
      <c r="F14" s="6">
        <v>278.25206129627202</v>
      </c>
      <c r="G14" s="6">
        <v>966.25586253785696</v>
      </c>
      <c r="H14" s="5">
        <v>0.287969338230401</v>
      </c>
      <c r="I14" s="5">
        <v>3.7506342485600301E-2</v>
      </c>
      <c r="J14" s="3" t="s">
        <v>1117</v>
      </c>
    </row>
    <row r="15" spans="1:10" x14ac:dyDescent="0.35">
      <c r="A15" s="3" t="s">
        <v>101</v>
      </c>
      <c r="B15" s="3" t="s">
        <v>1104</v>
      </c>
      <c r="C15" s="4">
        <v>448</v>
      </c>
      <c r="D15" s="4">
        <v>1028</v>
      </c>
      <c r="E15" s="5">
        <v>0.43579766536964998</v>
      </c>
      <c r="F15" s="6">
        <v>426.41799872604798</v>
      </c>
      <c r="G15" s="6">
        <v>966.25586253785696</v>
      </c>
      <c r="H15" s="5">
        <v>0.44130961089960902</v>
      </c>
      <c r="I15" s="5">
        <v>4.0487218965706701E-2</v>
      </c>
      <c r="J15" s="3" t="s">
        <v>1118</v>
      </c>
    </row>
    <row r="16" spans="1:10" x14ac:dyDescent="0.35">
      <c r="A16" s="3" t="s">
        <v>101</v>
      </c>
      <c r="B16" s="3" t="s">
        <v>145</v>
      </c>
      <c r="C16" s="4">
        <v>1</v>
      </c>
      <c r="D16" s="4">
        <v>1028</v>
      </c>
      <c r="E16" s="5">
        <v>9.7276264591439701E-4</v>
      </c>
      <c r="F16" s="6">
        <v>0.194698060695977</v>
      </c>
      <c r="G16" s="6">
        <v>966.25586253785696</v>
      </c>
      <c r="H16" s="5">
        <v>2.0149741724164499E-4</v>
      </c>
      <c r="I16" s="5">
        <v>2.5453655651030901E-3</v>
      </c>
      <c r="J16" s="3" t="s">
        <v>1026</v>
      </c>
    </row>
    <row r="17" spans="1:10" x14ac:dyDescent="0.35">
      <c r="A17" s="3" t="s">
        <v>103</v>
      </c>
      <c r="B17" s="3" t="s">
        <v>1082</v>
      </c>
      <c r="C17" s="4">
        <v>474</v>
      </c>
      <c r="D17" s="4">
        <v>2930</v>
      </c>
      <c r="E17" s="5">
        <v>0.16177474402730399</v>
      </c>
      <c r="F17" s="6">
        <v>514.08746964598004</v>
      </c>
      <c r="G17" s="6">
        <v>2998.8151659120899</v>
      </c>
      <c r="H17" s="5">
        <v>0.17143019532836701</v>
      </c>
      <c r="I17" s="5">
        <v>1.7809697222250901E-2</v>
      </c>
      <c r="J17" s="3" t="s">
        <v>200</v>
      </c>
    </row>
    <row r="18" spans="1:10" x14ac:dyDescent="0.35">
      <c r="A18" s="3" t="s">
        <v>103</v>
      </c>
      <c r="B18" s="3" t="s">
        <v>1084</v>
      </c>
      <c r="C18" s="4">
        <v>396</v>
      </c>
      <c r="D18" s="4">
        <v>2930</v>
      </c>
      <c r="E18" s="5">
        <v>0.13515358361774699</v>
      </c>
      <c r="F18" s="6">
        <v>422.36913183606703</v>
      </c>
      <c r="G18" s="6">
        <v>2998.8151659120899</v>
      </c>
      <c r="H18" s="5">
        <v>0.140845336730716</v>
      </c>
      <c r="I18" s="5">
        <v>1.6534995550017698E-2</v>
      </c>
      <c r="J18" s="3" t="s">
        <v>1119</v>
      </c>
    </row>
    <row r="19" spans="1:10" x14ac:dyDescent="0.35">
      <c r="A19" s="3" t="s">
        <v>103</v>
      </c>
      <c r="B19" s="3" t="s">
        <v>1086</v>
      </c>
      <c r="C19" s="4">
        <v>361</v>
      </c>
      <c r="D19" s="4">
        <v>2930</v>
      </c>
      <c r="E19" s="5">
        <v>0.12320819112628</v>
      </c>
      <c r="F19" s="6">
        <v>397.22207540652698</v>
      </c>
      <c r="G19" s="6">
        <v>2998.8151659120899</v>
      </c>
      <c r="H19" s="5">
        <v>0.13245967271401099</v>
      </c>
      <c r="I19" s="5">
        <v>1.5896035984019001E-2</v>
      </c>
      <c r="J19" s="3" t="s">
        <v>1120</v>
      </c>
    </row>
    <row r="20" spans="1:10" x14ac:dyDescent="0.35">
      <c r="A20" s="3" t="s">
        <v>103</v>
      </c>
      <c r="B20" s="3" t="s">
        <v>1088</v>
      </c>
      <c r="C20" s="4">
        <v>70</v>
      </c>
      <c r="D20" s="4">
        <v>2930</v>
      </c>
      <c r="E20" s="5">
        <v>2.38907849829352E-2</v>
      </c>
      <c r="F20" s="6">
        <v>85.057313085671595</v>
      </c>
      <c r="G20" s="6">
        <v>2998.8151659120899</v>
      </c>
      <c r="H20" s="5">
        <v>2.83636397643071E-2</v>
      </c>
      <c r="I20" s="5">
        <v>7.3855904409792401E-3</v>
      </c>
      <c r="J20" s="3" t="s">
        <v>175</v>
      </c>
    </row>
    <row r="21" spans="1:10" x14ac:dyDescent="0.35">
      <c r="A21" s="3" t="s">
        <v>103</v>
      </c>
      <c r="B21" s="3" t="s">
        <v>1090</v>
      </c>
      <c r="C21" s="4">
        <v>711</v>
      </c>
      <c r="D21" s="4">
        <v>2930</v>
      </c>
      <c r="E21" s="5">
        <v>0.242662116040956</v>
      </c>
      <c r="F21" s="6">
        <v>796.71581456720503</v>
      </c>
      <c r="G21" s="6">
        <v>2998.8151659120899</v>
      </c>
      <c r="H21" s="5">
        <v>0.26567686585808098</v>
      </c>
      <c r="I21" s="5">
        <v>2.0733214252434701E-2</v>
      </c>
      <c r="J21" s="3" t="s">
        <v>1121</v>
      </c>
    </row>
    <row r="22" spans="1:10" x14ac:dyDescent="0.35">
      <c r="A22" s="3" t="s">
        <v>103</v>
      </c>
      <c r="B22" s="3" t="s">
        <v>1092</v>
      </c>
      <c r="C22" s="4">
        <v>353</v>
      </c>
      <c r="D22" s="4">
        <v>2930</v>
      </c>
      <c r="E22" s="5">
        <v>0.120477815699659</v>
      </c>
      <c r="F22" s="6">
        <v>310.24757733289903</v>
      </c>
      <c r="G22" s="6">
        <v>2998.8151659120899</v>
      </c>
      <c r="H22" s="5">
        <v>0.103456718793316</v>
      </c>
      <c r="I22" s="5">
        <v>1.57433715864339E-2</v>
      </c>
      <c r="J22" s="3" t="s">
        <v>1122</v>
      </c>
    </row>
    <row r="23" spans="1:10" x14ac:dyDescent="0.35">
      <c r="A23" s="3" t="s">
        <v>103</v>
      </c>
      <c r="B23" s="3" t="s">
        <v>1094</v>
      </c>
      <c r="C23" s="4">
        <v>931</v>
      </c>
      <c r="D23" s="4">
        <v>2930</v>
      </c>
      <c r="E23" s="5">
        <v>0.31774744027303797</v>
      </c>
      <c r="F23" s="6">
        <v>859.03168860773906</v>
      </c>
      <c r="G23" s="6">
        <v>2998.8151659120899</v>
      </c>
      <c r="H23" s="5">
        <v>0.28645703088755198</v>
      </c>
      <c r="I23" s="5">
        <v>2.2518238866552302E-2</v>
      </c>
      <c r="J23" s="3" t="s">
        <v>1123</v>
      </c>
    </row>
    <row r="24" spans="1:10" x14ac:dyDescent="0.35">
      <c r="A24" s="3" t="s">
        <v>103</v>
      </c>
      <c r="B24" s="3" t="s">
        <v>1096</v>
      </c>
      <c r="C24" s="4">
        <v>1210</v>
      </c>
      <c r="D24" s="4">
        <v>2930</v>
      </c>
      <c r="E24" s="5">
        <v>0.41296928327644999</v>
      </c>
      <c r="F24" s="6">
        <v>1227.74976202435</v>
      </c>
      <c r="G24" s="6">
        <v>2998.8151659120899</v>
      </c>
      <c r="H24" s="5">
        <v>0.409411615620839</v>
      </c>
      <c r="I24" s="5">
        <v>2.3812779621188201E-2</v>
      </c>
      <c r="J24" s="3" t="s">
        <v>1124</v>
      </c>
    </row>
    <row r="25" spans="1:10" x14ac:dyDescent="0.35">
      <c r="A25" s="3" t="s">
        <v>103</v>
      </c>
      <c r="B25" s="3" t="s">
        <v>1098</v>
      </c>
      <c r="C25" s="4">
        <v>1010</v>
      </c>
      <c r="D25" s="4">
        <v>2930</v>
      </c>
      <c r="E25" s="5">
        <v>0.34470989761092202</v>
      </c>
      <c r="F25" s="6">
        <v>983.51762282422806</v>
      </c>
      <c r="G25" s="6">
        <v>2998.8151659120899</v>
      </c>
      <c r="H25" s="5">
        <v>0.32796873712124502</v>
      </c>
      <c r="I25" s="5">
        <v>2.2986057320786301E-2</v>
      </c>
      <c r="J25" s="3" t="s">
        <v>1125</v>
      </c>
    </row>
    <row r="26" spans="1:10" x14ac:dyDescent="0.35">
      <c r="A26" s="3" t="s">
        <v>103</v>
      </c>
      <c r="B26" s="3" t="s">
        <v>1100</v>
      </c>
      <c r="C26" s="4">
        <v>522</v>
      </c>
      <c r="D26" s="4">
        <v>2930</v>
      </c>
      <c r="E26" s="5">
        <v>0.17815699658703099</v>
      </c>
      <c r="F26" s="6">
        <v>570.07378781178102</v>
      </c>
      <c r="G26" s="6">
        <v>2998.8151659120899</v>
      </c>
      <c r="H26" s="5">
        <v>0.190099674795526</v>
      </c>
      <c r="I26" s="5">
        <v>1.8506175522280101E-2</v>
      </c>
      <c r="J26" s="3" t="s">
        <v>1126</v>
      </c>
    </row>
    <row r="27" spans="1:10" x14ac:dyDescent="0.35">
      <c r="A27" s="3" t="s">
        <v>103</v>
      </c>
      <c r="B27" s="3" t="s">
        <v>201</v>
      </c>
      <c r="C27" s="4">
        <v>43</v>
      </c>
      <c r="D27" s="4">
        <v>2930</v>
      </c>
      <c r="E27" s="5">
        <v>1.46757679180887E-2</v>
      </c>
      <c r="F27" s="6">
        <v>38.087806562747502</v>
      </c>
      <c r="G27" s="6">
        <v>2998.8151659120899</v>
      </c>
      <c r="H27" s="5">
        <v>1.27009516944213E-2</v>
      </c>
      <c r="I27" s="5">
        <v>5.8158179544182103E-3</v>
      </c>
      <c r="J27" s="3" t="s">
        <v>252</v>
      </c>
    </row>
    <row r="28" spans="1:10" x14ac:dyDescent="0.35">
      <c r="A28" s="3" t="s">
        <v>103</v>
      </c>
      <c r="B28" s="3" t="s">
        <v>1102</v>
      </c>
      <c r="C28" s="4">
        <v>730</v>
      </c>
      <c r="D28" s="4">
        <v>2930</v>
      </c>
      <c r="E28" s="5">
        <v>0.24914675767918101</v>
      </c>
      <c r="F28" s="6">
        <v>779.71454341648496</v>
      </c>
      <c r="G28" s="6">
        <v>2998.8151659120899</v>
      </c>
      <c r="H28" s="5">
        <v>0.26000753640290902</v>
      </c>
      <c r="I28" s="5">
        <v>2.0918279166237602E-2</v>
      </c>
      <c r="J28" s="3" t="s">
        <v>1127</v>
      </c>
    </row>
    <row r="29" spans="1:10" x14ac:dyDescent="0.35">
      <c r="A29" s="3" t="s">
        <v>103</v>
      </c>
      <c r="B29" s="3" t="s">
        <v>1104</v>
      </c>
      <c r="C29" s="4">
        <v>1297</v>
      </c>
      <c r="D29" s="4">
        <v>2930</v>
      </c>
      <c r="E29" s="5">
        <v>0.44266211604095601</v>
      </c>
      <c r="F29" s="6">
        <v>1317.90990975728</v>
      </c>
      <c r="G29" s="6">
        <v>2998.8151659120899</v>
      </c>
      <c r="H29" s="5">
        <v>0.43947687231214599</v>
      </c>
      <c r="I29" s="5">
        <v>2.4022392829022E-2</v>
      </c>
      <c r="J29" s="3" t="s">
        <v>1128</v>
      </c>
    </row>
    <row r="30" spans="1:10" x14ac:dyDescent="0.35">
      <c r="A30" s="3" t="s">
        <v>103</v>
      </c>
      <c r="B30" s="3" t="s">
        <v>145</v>
      </c>
      <c r="C30" s="4">
        <v>10</v>
      </c>
      <c r="D30" s="4">
        <v>2930</v>
      </c>
      <c r="E30" s="5">
        <v>3.4129692832764501E-3</v>
      </c>
      <c r="F30" s="6">
        <v>6.4393732548871601</v>
      </c>
      <c r="G30" s="6">
        <v>2998.8151659120899</v>
      </c>
      <c r="H30" s="5">
        <v>2.1473058186727602E-3</v>
      </c>
      <c r="I30" s="5">
        <v>2.8206201873690199E-3</v>
      </c>
      <c r="J30" s="3" t="s">
        <v>776</v>
      </c>
    </row>
    <row r="31" spans="1:10" x14ac:dyDescent="0.35">
      <c r="A31" s="3" t="s">
        <v>339</v>
      </c>
      <c r="B31" s="3" t="s">
        <v>1082</v>
      </c>
      <c r="C31" s="4">
        <v>8</v>
      </c>
      <c r="D31" s="4">
        <v>50</v>
      </c>
      <c r="E31" s="5">
        <v>0.16</v>
      </c>
      <c r="F31" s="6">
        <v>6.93736203092263</v>
      </c>
      <c r="G31" s="6">
        <v>42.928971550047898</v>
      </c>
      <c r="H31" s="5">
        <v>0.16160093709291101</v>
      </c>
      <c r="I31" s="5">
        <v>0.135727936619326</v>
      </c>
      <c r="J31" s="3" t="s">
        <v>1129</v>
      </c>
    </row>
    <row r="32" spans="1:10" x14ac:dyDescent="0.35">
      <c r="A32" s="3" t="s">
        <v>339</v>
      </c>
      <c r="B32" s="3" t="s">
        <v>1084</v>
      </c>
      <c r="C32" s="4">
        <v>8</v>
      </c>
      <c r="D32" s="4">
        <v>50</v>
      </c>
      <c r="E32" s="5">
        <v>0.16</v>
      </c>
      <c r="F32" s="6">
        <v>7.3104294320529597</v>
      </c>
      <c r="G32" s="6">
        <v>42.928971550047898</v>
      </c>
      <c r="H32" s="5">
        <v>0.170291278083153</v>
      </c>
      <c r="I32" s="5">
        <v>0.135727936619326</v>
      </c>
      <c r="J32" s="3" t="s">
        <v>1130</v>
      </c>
    </row>
    <row r="33" spans="1:10" x14ac:dyDescent="0.35">
      <c r="A33" s="3" t="s">
        <v>339</v>
      </c>
      <c r="B33" s="3" t="s">
        <v>1086</v>
      </c>
      <c r="C33" s="4">
        <v>5</v>
      </c>
      <c r="D33" s="4">
        <v>50</v>
      </c>
      <c r="E33" s="5">
        <v>0.1</v>
      </c>
      <c r="F33" s="6">
        <v>4.6201433850928497</v>
      </c>
      <c r="G33" s="6">
        <v>42.928971550047898</v>
      </c>
      <c r="H33" s="5">
        <v>0.10762296925065</v>
      </c>
      <c r="I33" s="5">
        <v>0.11106848990682699</v>
      </c>
      <c r="J33" s="3" t="s">
        <v>1131</v>
      </c>
    </row>
    <row r="34" spans="1:10" x14ac:dyDescent="0.35">
      <c r="A34" s="3" t="s">
        <v>339</v>
      </c>
      <c r="B34" s="3" t="s">
        <v>1088</v>
      </c>
      <c r="C34" s="4">
        <v>1</v>
      </c>
      <c r="D34" s="4">
        <v>50</v>
      </c>
      <c r="E34" s="5">
        <v>0.02</v>
      </c>
      <c r="F34" s="6">
        <v>0.31070430541581701</v>
      </c>
      <c r="G34" s="6">
        <v>42.928971550047898</v>
      </c>
      <c r="H34" s="5">
        <v>7.2376368265330603E-3</v>
      </c>
      <c r="I34" s="5">
        <v>5.1831961956518999E-2</v>
      </c>
      <c r="J34" s="3" t="s">
        <v>1132</v>
      </c>
    </row>
    <row r="35" spans="1:10" x14ac:dyDescent="0.35">
      <c r="A35" s="3" t="s">
        <v>339</v>
      </c>
      <c r="B35" s="3" t="s">
        <v>1090</v>
      </c>
      <c r="C35" s="4">
        <v>11</v>
      </c>
      <c r="D35" s="4">
        <v>50</v>
      </c>
      <c r="E35" s="5">
        <v>0.22</v>
      </c>
      <c r="F35" s="6">
        <v>8.9290930950261291</v>
      </c>
      <c r="G35" s="6">
        <v>42.928971550047898</v>
      </c>
      <c r="H35" s="5">
        <v>0.20799690215304401</v>
      </c>
      <c r="I35" s="5">
        <v>0.15336570461378199</v>
      </c>
      <c r="J35" s="3" t="s">
        <v>1133</v>
      </c>
    </row>
    <row r="36" spans="1:10" x14ac:dyDescent="0.35">
      <c r="A36" s="3" t="s">
        <v>339</v>
      </c>
      <c r="B36" s="3" t="s">
        <v>1092</v>
      </c>
      <c r="C36" s="4">
        <v>3</v>
      </c>
      <c r="D36" s="4">
        <v>50</v>
      </c>
      <c r="E36" s="5">
        <v>0.06</v>
      </c>
      <c r="F36" s="6">
        <v>3.5696529824393499</v>
      </c>
      <c r="G36" s="6">
        <v>42.928971550047898</v>
      </c>
      <c r="H36" s="5">
        <v>8.3152539032474604E-2</v>
      </c>
      <c r="I36" s="5">
        <v>8.7924349616291697E-2</v>
      </c>
      <c r="J36" s="3" t="s">
        <v>1134</v>
      </c>
    </row>
    <row r="37" spans="1:10" x14ac:dyDescent="0.35">
      <c r="A37" s="3" t="s">
        <v>339</v>
      </c>
      <c r="B37" s="3" t="s">
        <v>1094</v>
      </c>
      <c r="C37" s="4">
        <v>13</v>
      </c>
      <c r="D37" s="4">
        <v>50</v>
      </c>
      <c r="E37" s="5">
        <v>0.26</v>
      </c>
      <c r="F37" s="6">
        <v>9.0365450120641206</v>
      </c>
      <c r="G37" s="6">
        <v>42.928971550047898</v>
      </c>
      <c r="H37" s="5">
        <v>0.21049991848812499</v>
      </c>
      <c r="I37" s="5">
        <v>0.16239481033768599</v>
      </c>
      <c r="J37" s="3" t="s">
        <v>1135</v>
      </c>
    </row>
    <row r="38" spans="1:10" x14ac:dyDescent="0.35">
      <c r="A38" s="3" t="s">
        <v>339</v>
      </c>
      <c r="B38" s="3" t="s">
        <v>1096</v>
      </c>
      <c r="C38" s="4">
        <v>19</v>
      </c>
      <c r="D38" s="4">
        <v>50</v>
      </c>
      <c r="E38" s="5">
        <v>0.38</v>
      </c>
      <c r="F38" s="6">
        <v>13.7638820263327</v>
      </c>
      <c r="G38" s="6">
        <v>42.928971550047898</v>
      </c>
      <c r="H38" s="5">
        <v>0.32061988744096498</v>
      </c>
      <c r="I38" s="5">
        <v>0.17970379784718199</v>
      </c>
      <c r="J38" s="3" t="s">
        <v>1136</v>
      </c>
    </row>
    <row r="39" spans="1:10" x14ac:dyDescent="0.35">
      <c r="A39" s="3" t="s">
        <v>339</v>
      </c>
      <c r="B39" s="3" t="s">
        <v>1098</v>
      </c>
      <c r="C39" s="4">
        <v>18</v>
      </c>
      <c r="D39" s="4">
        <v>50</v>
      </c>
      <c r="E39" s="5">
        <v>0.36</v>
      </c>
      <c r="F39" s="6">
        <v>17.695060887102599</v>
      </c>
      <c r="G39" s="6">
        <v>42.928971550047898</v>
      </c>
      <c r="H39" s="5">
        <v>0.41219391586106702</v>
      </c>
      <c r="I39" s="5">
        <v>0.177709583850922</v>
      </c>
      <c r="J39" s="3" t="s">
        <v>1137</v>
      </c>
    </row>
    <row r="40" spans="1:10" x14ac:dyDescent="0.35">
      <c r="A40" s="3" t="s">
        <v>339</v>
      </c>
      <c r="B40" s="3" t="s">
        <v>1100</v>
      </c>
      <c r="C40" s="4">
        <v>7</v>
      </c>
      <c r="D40" s="4">
        <v>50</v>
      </c>
      <c r="E40" s="5">
        <v>0.14000000000000001</v>
      </c>
      <c r="F40" s="6">
        <v>4.2400496320257304</v>
      </c>
      <c r="G40" s="6">
        <v>42.928971550047898</v>
      </c>
      <c r="H40" s="5">
        <v>9.8768954366459799E-2</v>
      </c>
      <c r="I40" s="5">
        <v>0.12846441867095601</v>
      </c>
      <c r="J40" s="3" t="s">
        <v>1138</v>
      </c>
    </row>
    <row r="41" spans="1:10" x14ac:dyDescent="0.35">
      <c r="A41" s="3" t="s">
        <v>339</v>
      </c>
      <c r="B41" s="3" t="s">
        <v>201</v>
      </c>
      <c r="C41" s="4">
        <v>4</v>
      </c>
      <c r="D41" s="4">
        <v>50</v>
      </c>
      <c r="E41" s="5">
        <v>0.08</v>
      </c>
      <c r="F41" s="6">
        <v>2.6600099435062701</v>
      </c>
      <c r="G41" s="6">
        <v>42.928971550047898</v>
      </c>
      <c r="H41" s="5">
        <v>6.19630484370014E-2</v>
      </c>
      <c r="I41" s="5">
        <v>0.100440419903402</v>
      </c>
      <c r="J41" s="3" t="s">
        <v>1139</v>
      </c>
    </row>
    <row r="42" spans="1:10" x14ac:dyDescent="0.35">
      <c r="A42" s="3" t="s">
        <v>339</v>
      </c>
      <c r="B42" s="3" t="s">
        <v>1102</v>
      </c>
      <c r="C42" s="4">
        <v>12</v>
      </c>
      <c r="D42" s="4">
        <v>50</v>
      </c>
      <c r="E42" s="5">
        <v>0.24</v>
      </c>
      <c r="F42" s="6">
        <v>9.1565448841130497</v>
      </c>
      <c r="G42" s="6">
        <v>42.928971550047898</v>
      </c>
      <c r="H42" s="5">
        <v>0.213295230551658</v>
      </c>
      <c r="I42" s="5">
        <v>0.15811826107601801</v>
      </c>
      <c r="J42" s="3" t="s">
        <v>1140</v>
      </c>
    </row>
    <row r="43" spans="1:10" x14ac:dyDescent="0.35">
      <c r="A43" s="3" t="s">
        <v>339</v>
      </c>
      <c r="B43" s="3" t="s">
        <v>1104</v>
      </c>
      <c r="C43" s="4">
        <v>17</v>
      </c>
      <c r="D43" s="4">
        <v>50</v>
      </c>
      <c r="E43" s="5">
        <v>0.34</v>
      </c>
      <c r="F43" s="6">
        <v>14.1994273818257</v>
      </c>
      <c r="G43" s="6">
        <v>42.928971550047898</v>
      </c>
      <c r="H43" s="5">
        <v>0.33076560814581002</v>
      </c>
      <c r="I43" s="5">
        <v>0.175380392943802</v>
      </c>
      <c r="J43" s="3" t="s">
        <v>1141</v>
      </c>
    </row>
    <row r="44" spans="1:10" x14ac:dyDescent="0.35">
      <c r="A44" s="12" t="s">
        <v>339</v>
      </c>
      <c r="B44" s="12" t="s">
        <v>145</v>
      </c>
      <c r="C44" s="13">
        <v>1</v>
      </c>
      <c r="D44" s="13">
        <v>50</v>
      </c>
      <c r="E44" s="14">
        <v>0.02</v>
      </c>
      <c r="F44" s="15">
        <v>1.0858399352039101</v>
      </c>
      <c r="G44" s="15">
        <v>42.928971550047898</v>
      </c>
      <c r="H44" s="14">
        <v>2.5293872552665402E-2</v>
      </c>
      <c r="I44" s="14">
        <v>5.1831961956518999E-2</v>
      </c>
      <c r="J44" s="12" t="s">
        <v>395</v>
      </c>
    </row>
    <row r="45" spans="1:10" x14ac:dyDescent="0.35">
      <c r="A45" s="18" t="s">
        <v>228</v>
      </c>
      <c r="B45" s="3"/>
      <c r="C45" s="4"/>
      <c r="D45" s="4"/>
      <c r="E45" s="5"/>
      <c r="F45" s="6"/>
      <c r="G45" s="6"/>
      <c r="H45" s="5"/>
      <c r="I45" s="5"/>
      <c r="J45" s="3"/>
    </row>
    <row r="46" spans="1:10" x14ac:dyDescent="0.35">
      <c r="A46" s="18" t="s">
        <v>146</v>
      </c>
    </row>
    <row r="47" spans="1:10" x14ac:dyDescent="0.35">
      <c r="A47" s="18" t="s">
        <v>344</v>
      </c>
    </row>
    <row r="48" spans="1:10" x14ac:dyDescent="0.35">
      <c r="A48" s="18" t="s">
        <v>1106</v>
      </c>
    </row>
    <row r="49" spans="1:1" x14ac:dyDescent="0.35">
      <c r="A4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J57"/>
  <sheetViews>
    <sheetView workbookViewId="0"/>
  </sheetViews>
  <sheetFormatPr defaultColWidth="0" defaultRowHeight="14.5" zeroHeight="1" x14ac:dyDescent="0.35"/>
  <cols>
    <col min="1" max="2" width="35.7265625" customWidth="1"/>
    <col min="3" max="9" width="13.7265625" customWidth="1"/>
    <col min="10" max="10" width="15.7265625" customWidth="1"/>
    <col min="11" max="16384" width="10.90625" hidden="1"/>
  </cols>
  <sheetData>
    <row r="1" spans="1:10" ht="15.5" x14ac:dyDescent="0.35">
      <c r="A1" s="7" t="s">
        <v>40</v>
      </c>
    </row>
    <row r="2" spans="1:10" ht="43.5" x14ac:dyDescent="0.35">
      <c r="A2" s="16" t="s">
        <v>1142</v>
      </c>
      <c r="B2" s="16" t="s">
        <v>1081</v>
      </c>
      <c r="C2" s="16" t="s">
        <v>93</v>
      </c>
      <c r="D2" s="16" t="s">
        <v>143</v>
      </c>
      <c r="E2" s="16" t="s">
        <v>94</v>
      </c>
      <c r="F2" s="16" t="s">
        <v>95</v>
      </c>
      <c r="G2" s="16" t="s">
        <v>144</v>
      </c>
      <c r="H2" s="16" t="s">
        <v>96</v>
      </c>
      <c r="I2" s="16" t="s">
        <v>98</v>
      </c>
      <c r="J2" s="16" t="s">
        <v>99</v>
      </c>
    </row>
    <row r="3" spans="1:10" x14ac:dyDescent="0.35">
      <c r="A3" s="8" t="s">
        <v>1143</v>
      </c>
      <c r="B3" s="8" t="s">
        <v>1082</v>
      </c>
      <c r="C3" s="9">
        <v>436</v>
      </c>
      <c r="D3" s="9">
        <v>2656</v>
      </c>
      <c r="E3" s="10">
        <v>0.164156626506024</v>
      </c>
      <c r="F3" s="11">
        <v>447.749416210758</v>
      </c>
      <c r="G3" s="11">
        <v>2605.8572450186098</v>
      </c>
      <c r="H3" s="10">
        <v>0.17182423061228</v>
      </c>
      <c r="I3" s="10">
        <v>1.8816213859253101E-2</v>
      </c>
      <c r="J3" s="8" t="s">
        <v>1144</v>
      </c>
    </row>
    <row r="4" spans="1:10" x14ac:dyDescent="0.35">
      <c r="A4" s="3" t="s">
        <v>1143</v>
      </c>
      <c r="B4" s="3" t="s">
        <v>1084</v>
      </c>
      <c r="C4" s="4">
        <v>350</v>
      </c>
      <c r="D4" s="4">
        <v>2656</v>
      </c>
      <c r="E4" s="5">
        <v>0.131777108433735</v>
      </c>
      <c r="F4" s="6">
        <v>366.59875978847998</v>
      </c>
      <c r="G4" s="6">
        <v>2605.8572450186098</v>
      </c>
      <c r="H4" s="5">
        <v>0.14068259513803999</v>
      </c>
      <c r="I4" s="5">
        <v>1.7182097625024401E-2</v>
      </c>
      <c r="J4" s="3" t="s">
        <v>1145</v>
      </c>
    </row>
    <row r="5" spans="1:10" x14ac:dyDescent="0.35">
      <c r="A5" s="3" t="s">
        <v>1143</v>
      </c>
      <c r="B5" s="3" t="s">
        <v>1086</v>
      </c>
      <c r="C5" s="4">
        <v>322</v>
      </c>
      <c r="D5" s="4">
        <v>2656</v>
      </c>
      <c r="E5" s="5">
        <v>0.121234939759036</v>
      </c>
      <c r="F5" s="6">
        <v>348.16008620985002</v>
      </c>
      <c r="G5" s="6">
        <v>2605.8572450186098</v>
      </c>
      <c r="H5" s="5">
        <v>0.133606738003548</v>
      </c>
      <c r="I5" s="5">
        <v>1.6580242199945201E-2</v>
      </c>
      <c r="J5" s="3" t="s">
        <v>1146</v>
      </c>
    </row>
    <row r="6" spans="1:10" x14ac:dyDescent="0.35">
      <c r="A6" s="3" t="s">
        <v>1143</v>
      </c>
      <c r="B6" s="3" t="s">
        <v>1088</v>
      </c>
      <c r="C6" s="4">
        <v>114</v>
      </c>
      <c r="D6" s="4">
        <v>2656</v>
      </c>
      <c r="E6" s="5">
        <v>4.2921686746988E-2</v>
      </c>
      <c r="F6" s="6">
        <v>124.6242216812</v>
      </c>
      <c r="G6" s="6">
        <v>2605.8572450186098</v>
      </c>
      <c r="H6" s="5">
        <v>4.7824654216739398E-2</v>
      </c>
      <c r="I6" s="5">
        <v>1.02956248014585E-2</v>
      </c>
      <c r="J6" s="3" t="s">
        <v>1147</v>
      </c>
    </row>
    <row r="7" spans="1:10" x14ac:dyDescent="0.35">
      <c r="A7" s="3" t="s">
        <v>1143</v>
      </c>
      <c r="B7" s="3" t="s">
        <v>1090</v>
      </c>
      <c r="C7" s="4">
        <v>615</v>
      </c>
      <c r="D7" s="4">
        <v>2656</v>
      </c>
      <c r="E7" s="5">
        <v>0.23155120481927699</v>
      </c>
      <c r="F7" s="6">
        <v>691.10989847747499</v>
      </c>
      <c r="G7" s="6">
        <v>2605.8572450186098</v>
      </c>
      <c r="H7" s="5">
        <v>0.26521402881858103</v>
      </c>
      <c r="I7" s="5">
        <v>2.14275032115619E-2</v>
      </c>
      <c r="J7" s="3" t="s">
        <v>1148</v>
      </c>
    </row>
    <row r="8" spans="1:10" x14ac:dyDescent="0.35">
      <c r="A8" s="3" t="s">
        <v>1143</v>
      </c>
      <c r="B8" s="3" t="s">
        <v>1092</v>
      </c>
      <c r="C8" s="4">
        <v>323</v>
      </c>
      <c r="D8" s="4">
        <v>2656</v>
      </c>
      <c r="E8" s="5">
        <v>0.121611445783133</v>
      </c>
      <c r="F8" s="6">
        <v>278.000166322837</v>
      </c>
      <c r="G8" s="6">
        <v>2605.8572450186098</v>
      </c>
      <c r="H8" s="5">
        <v>0.10668280730046301</v>
      </c>
      <c r="I8" s="5">
        <v>1.66024101732868E-2</v>
      </c>
      <c r="J8" s="3" t="s">
        <v>1149</v>
      </c>
    </row>
    <row r="9" spans="1:10" x14ac:dyDescent="0.35">
      <c r="A9" s="3" t="s">
        <v>1143</v>
      </c>
      <c r="B9" s="3" t="s">
        <v>1094</v>
      </c>
      <c r="C9" s="4">
        <v>804</v>
      </c>
      <c r="D9" s="4">
        <v>2656</v>
      </c>
      <c r="E9" s="5">
        <v>0.30271084337349402</v>
      </c>
      <c r="F9" s="6">
        <v>717.865400797397</v>
      </c>
      <c r="G9" s="6">
        <v>2605.8572450186098</v>
      </c>
      <c r="H9" s="5">
        <v>0.27548147626646802</v>
      </c>
      <c r="I9" s="5">
        <v>2.3337859673035598E-2</v>
      </c>
      <c r="J9" s="3" t="s">
        <v>1150</v>
      </c>
    </row>
    <row r="10" spans="1:10" x14ac:dyDescent="0.35">
      <c r="A10" s="3" t="s">
        <v>1143</v>
      </c>
      <c r="B10" s="3" t="s">
        <v>1096</v>
      </c>
      <c r="C10" s="4">
        <v>1105</v>
      </c>
      <c r="D10" s="4">
        <v>2656</v>
      </c>
      <c r="E10" s="5">
        <v>0.41603915662650598</v>
      </c>
      <c r="F10" s="6">
        <v>1088.99735426852</v>
      </c>
      <c r="G10" s="6">
        <v>2605.8572450186098</v>
      </c>
      <c r="H10" s="5">
        <v>0.41790368845041798</v>
      </c>
      <c r="I10" s="5">
        <v>2.5037994894497401E-2</v>
      </c>
      <c r="J10" s="3" t="s">
        <v>1151</v>
      </c>
    </row>
    <row r="11" spans="1:10" x14ac:dyDescent="0.35">
      <c r="A11" s="3" t="s">
        <v>1143</v>
      </c>
      <c r="B11" s="3" t="s">
        <v>1098</v>
      </c>
      <c r="C11" s="4">
        <v>954</v>
      </c>
      <c r="D11" s="4">
        <v>2656</v>
      </c>
      <c r="E11" s="5">
        <v>0.359186746987952</v>
      </c>
      <c r="F11" s="6">
        <v>872.10866303268494</v>
      </c>
      <c r="G11" s="6">
        <v>2605.8572450186098</v>
      </c>
      <c r="H11" s="5">
        <v>0.33467246323635702</v>
      </c>
      <c r="I11" s="5">
        <v>2.43706141565176E-2</v>
      </c>
      <c r="J11" s="3" t="s">
        <v>1152</v>
      </c>
    </row>
    <row r="12" spans="1:10" x14ac:dyDescent="0.35">
      <c r="A12" s="3" t="s">
        <v>1143</v>
      </c>
      <c r="B12" s="3" t="s">
        <v>1100</v>
      </c>
      <c r="C12" s="4">
        <v>475</v>
      </c>
      <c r="D12" s="4">
        <v>2656</v>
      </c>
      <c r="E12" s="5">
        <v>0.178840361445783</v>
      </c>
      <c r="F12" s="6">
        <v>492.141981100218</v>
      </c>
      <c r="G12" s="6">
        <v>2605.8572450186098</v>
      </c>
      <c r="H12" s="5">
        <v>0.188859916267863</v>
      </c>
      <c r="I12" s="5">
        <v>1.9466467374088501E-2</v>
      </c>
      <c r="J12" s="3" t="s">
        <v>1153</v>
      </c>
    </row>
    <row r="13" spans="1:10" x14ac:dyDescent="0.35">
      <c r="A13" s="3" t="s">
        <v>1143</v>
      </c>
      <c r="B13" s="3" t="s">
        <v>201</v>
      </c>
      <c r="C13" s="4">
        <v>49</v>
      </c>
      <c r="D13" s="4">
        <v>2656</v>
      </c>
      <c r="E13" s="5">
        <v>1.8448795180722899E-2</v>
      </c>
      <c r="F13" s="6">
        <v>38.589820643169297</v>
      </c>
      <c r="G13" s="6">
        <v>2605.8572450186098</v>
      </c>
      <c r="H13" s="5">
        <v>1.4808877468993399E-2</v>
      </c>
      <c r="I13" s="5">
        <v>6.8356696181689604E-3</v>
      </c>
      <c r="J13" s="3" t="s">
        <v>1154</v>
      </c>
    </row>
    <row r="14" spans="1:10" x14ac:dyDescent="0.35">
      <c r="A14" s="3" t="s">
        <v>1143</v>
      </c>
      <c r="B14" s="3" t="s">
        <v>1102</v>
      </c>
      <c r="C14" s="4">
        <v>687</v>
      </c>
      <c r="D14" s="4">
        <v>2656</v>
      </c>
      <c r="E14" s="5">
        <v>0.25865963855421698</v>
      </c>
      <c r="F14" s="6">
        <v>691.16071876292006</v>
      </c>
      <c r="G14" s="6">
        <v>2605.8572450186098</v>
      </c>
      <c r="H14" s="5">
        <v>0.26523353114762999</v>
      </c>
      <c r="I14" s="5">
        <v>2.2244043475240099E-2</v>
      </c>
      <c r="J14" s="3" t="s">
        <v>1155</v>
      </c>
    </row>
    <row r="15" spans="1:10" x14ac:dyDescent="0.35">
      <c r="A15" s="3" t="s">
        <v>1143</v>
      </c>
      <c r="B15" s="3" t="s">
        <v>1104</v>
      </c>
      <c r="C15" s="4">
        <v>1190</v>
      </c>
      <c r="D15" s="4">
        <v>2656</v>
      </c>
      <c r="E15" s="5">
        <v>0.44804216867469898</v>
      </c>
      <c r="F15" s="6">
        <v>1171.8609493763099</v>
      </c>
      <c r="G15" s="6">
        <v>2605.8572450186098</v>
      </c>
      <c r="H15" s="5">
        <v>0.44970266564542299</v>
      </c>
      <c r="I15" s="5">
        <v>2.5261141669606298E-2</v>
      </c>
      <c r="J15" s="3" t="s">
        <v>1156</v>
      </c>
    </row>
    <row r="16" spans="1:10" x14ac:dyDescent="0.35">
      <c r="A16" s="3" t="s">
        <v>1143</v>
      </c>
      <c r="B16" s="3" t="s">
        <v>145</v>
      </c>
      <c r="C16" s="4">
        <v>6</v>
      </c>
      <c r="D16" s="4">
        <v>2656</v>
      </c>
      <c r="E16" s="5">
        <v>2.2590361445783101E-3</v>
      </c>
      <c r="F16" s="6">
        <v>3.6936467039047698</v>
      </c>
      <c r="G16" s="6">
        <v>2605.8572450186098</v>
      </c>
      <c r="H16" s="5">
        <v>1.41744015753955E-3</v>
      </c>
      <c r="I16" s="5">
        <v>2.4116321826167502E-3</v>
      </c>
      <c r="J16" s="3" t="s">
        <v>209</v>
      </c>
    </row>
    <row r="17" spans="1:10" x14ac:dyDescent="0.35">
      <c r="A17" s="3" t="s">
        <v>1157</v>
      </c>
      <c r="B17" s="3" t="s">
        <v>1082</v>
      </c>
      <c r="C17" s="4">
        <v>191</v>
      </c>
      <c r="D17" s="4">
        <v>1319</v>
      </c>
      <c r="E17" s="5">
        <v>0.14480667172100101</v>
      </c>
      <c r="F17" s="6">
        <v>219.563027669615</v>
      </c>
      <c r="G17" s="6">
        <v>1366.34716651489</v>
      </c>
      <c r="H17" s="5">
        <v>0.16069344091344601</v>
      </c>
      <c r="I17" s="5">
        <v>2.5366389386021301E-2</v>
      </c>
      <c r="J17" s="3" t="s">
        <v>1158</v>
      </c>
    </row>
    <row r="18" spans="1:10" x14ac:dyDescent="0.35">
      <c r="A18" s="3" t="s">
        <v>1157</v>
      </c>
      <c r="B18" s="3" t="s">
        <v>1084</v>
      </c>
      <c r="C18" s="4">
        <v>172</v>
      </c>
      <c r="D18" s="4">
        <v>1319</v>
      </c>
      <c r="E18" s="5">
        <v>0.130401819560273</v>
      </c>
      <c r="F18" s="6">
        <v>182.32410950201901</v>
      </c>
      <c r="G18" s="6">
        <v>1366.34716651489</v>
      </c>
      <c r="H18" s="5">
        <v>0.133439080469621</v>
      </c>
      <c r="I18" s="5">
        <v>2.4273553203974899E-2</v>
      </c>
      <c r="J18" s="3" t="s">
        <v>1159</v>
      </c>
    </row>
    <row r="19" spans="1:10" x14ac:dyDescent="0.35">
      <c r="A19" s="3" t="s">
        <v>1157</v>
      </c>
      <c r="B19" s="3" t="s">
        <v>1086</v>
      </c>
      <c r="C19" s="4">
        <v>143</v>
      </c>
      <c r="D19" s="4">
        <v>1319</v>
      </c>
      <c r="E19" s="5">
        <v>0.10841546626232</v>
      </c>
      <c r="F19" s="6">
        <v>148.94228783969001</v>
      </c>
      <c r="G19" s="6">
        <v>1366.34716651489</v>
      </c>
      <c r="H19" s="5">
        <v>0.109007645706613</v>
      </c>
      <c r="I19" s="5">
        <v>2.2410889845441099E-2</v>
      </c>
      <c r="J19" s="3" t="s">
        <v>1160</v>
      </c>
    </row>
    <row r="20" spans="1:10" x14ac:dyDescent="0.35">
      <c r="A20" s="3" t="s">
        <v>1157</v>
      </c>
      <c r="B20" s="3" t="s">
        <v>1088</v>
      </c>
      <c r="C20" s="4">
        <v>47</v>
      </c>
      <c r="D20" s="4">
        <v>1319</v>
      </c>
      <c r="E20" s="5">
        <v>3.5633055344958302E-2</v>
      </c>
      <c r="F20" s="6">
        <v>50.034300042340902</v>
      </c>
      <c r="G20" s="6">
        <v>1366.34716651489</v>
      </c>
      <c r="H20" s="5">
        <v>3.6619024263037203E-2</v>
      </c>
      <c r="I20" s="5">
        <v>1.3362259632641401E-2</v>
      </c>
      <c r="J20" s="3" t="s">
        <v>1161</v>
      </c>
    </row>
    <row r="21" spans="1:10" x14ac:dyDescent="0.35">
      <c r="A21" s="3" t="s">
        <v>1157</v>
      </c>
      <c r="B21" s="3" t="s">
        <v>1090</v>
      </c>
      <c r="C21" s="4">
        <v>313</v>
      </c>
      <c r="D21" s="4">
        <v>1319</v>
      </c>
      <c r="E21" s="5">
        <v>0.23730098559514801</v>
      </c>
      <c r="F21" s="6">
        <v>344.601249819533</v>
      </c>
      <c r="G21" s="6">
        <v>1366.34716651489</v>
      </c>
      <c r="H21" s="5">
        <v>0.25220621688593198</v>
      </c>
      <c r="I21" s="5">
        <v>3.06661023254776E-2</v>
      </c>
      <c r="J21" s="3" t="s">
        <v>1162</v>
      </c>
    </row>
    <row r="22" spans="1:10" x14ac:dyDescent="0.35">
      <c r="A22" s="3" t="s">
        <v>1157</v>
      </c>
      <c r="B22" s="3" t="s">
        <v>1092</v>
      </c>
      <c r="C22" s="4">
        <v>159</v>
      </c>
      <c r="D22" s="4">
        <v>1319</v>
      </c>
      <c r="E22" s="5">
        <v>0.12054586808188</v>
      </c>
      <c r="F22" s="6">
        <v>137.88881758791999</v>
      </c>
      <c r="G22" s="6">
        <v>1366.34716651489</v>
      </c>
      <c r="H22" s="5">
        <v>0.100917849406919</v>
      </c>
      <c r="I22" s="5">
        <v>2.3470102059024001E-2</v>
      </c>
      <c r="J22" s="3" t="s">
        <v>1163</v>
      </c>
    </row>
    <row r="23" spans="1:10" x14ac:dyDescent="0.35">
      <c r="A23" s="3" t="s">
        <v>1157</v>
      </c>
      <c r="B23" s="3" t="s">
        <v>1094</v>
      </c>
      <c r="C23" s="4">
        <v>421</v>
      </c>
      <c r="D23" s="4">
        <v>1319</v>
      </c>
      <c r="E23" s="5">
        <v>0.31918119787718002</v>
      </c>
      <c r="F23" s="6">
        <v>402.11714479418703</v>
      </c>
      <c r="G23" s="6">
        <v>1366.34716651489</v>
      </c>
      <c r="H23" s="5">
        <v>0.29430085899753999</v>
      </c>
      <c r="I23" s="5">
        <v>3.3602116839958202E-2</v>
      </c>
      <c r="J23" s="3" t="s">
        <v>1164</v>
      </c>
    </row>
    <row r="24" spans="1:10" x14ac:dyDescent="0.35">
      <c r="A24" s="3" t="s">
        <v>1157</v>
      </c>
      <c r="B24" s="3" t="s">
        <v>1096</v>
      </c>
      <c r="C24" s="4">
        <v>549</v>
      </c>
      <c r="D24" s="4">
        <v>1319</v>
      </c>
      <c r="E24" s="5">
        <v>0.41622441243366198</v>
      </c>
      <c r="F24" s="6">
        <v>531.37784646243301</v>
      </c>
      <c r="G24" s="6">
        <v>1366.34716651489</v>
      </c>
      <c r="H24" s="5">
        <v>0.38890397659169301</v>
      </c>
      <c r="I24" s="5">
        <v>3.5531942951742099E-2</v>
      </c>
      <c r="J24" s="3" t="s">
        <v>1165</v>
      </c>
    </row>
    <row r="25" spans="1:10" x14ac:dyDescent="0.35">
      <c r="A25" s="3" t="s">
        <v>1157</v>
      </c>
      <c r="B25" s="3" t="s">
        <v>1098</v>
      </c>
      <c r="C25" s="4">
        <v>417</v>
      </c>
      <c r="D25" s="4">
        <v>1319</v>
      </c>
      <c r="E25" s="5">
        <v>0.31614859742229001</v>
      </c>
      <c r="F25" s="6">
        <v>441.79553408311301</v>
      </c>
      <c r="G25" s="6">
        <v>1366.34716651489</v>
      </c>
      <c r="H25" s="5">
        <v>0.32334061570163802</v>
      </c>
      <c r="I25" s="5">
        <v>3.3516504398188103E-2</v>
      </c>
      <c r="J25" s="3" t="s">
        <v>1166</v>
      </c>
    </row>
    <row r="26" spans="1:10" x14ac:dyDescent="0.35">
      <c r="A26" s="3" t="s">
        <v>1157</v>
      </c>
      <c r="B26" s="3" t="s">
        <v>1100</v>
      </c>
      <c r="C26" s="4">
        <v>252</v>
      </c>
      <c r="D26" s="4">
        <v>1319</v>
      </c>
      <c r="E26" s="5">
        <v>0.19105382865807399</v>
      </c>
      <c r="F26" s="6">
        <v>288.23288773089899</v>
      </c>
      <c r="G26" s="6">
        <v>1366.34716651489</v>
      </c>
      <c r="H26" s="5">
        <v>0.210951429325307</v>
      </c>
      <c r="I26" s="5">
        <v>2.83380460335927E-2</v>
      </c>
      <c r="J26" s="3" t="s">
        <v>1167</v>
      </c>
    </row>
    <row r="27" spans="1:10" x14ac:dyDescent="0.35">
      <c r="A27" s="3" t="s">
        <v>1157</v>
      </c>
      <c r="B27" s="3" t="s">
        <v>201</v>
      </c>
      <c r="C27" s="4">
        <v>25</v>
      </c>
      <c r="D27" s="4">
        <v>1319</v>
      </c>
      <c r="E27" s="5">
        <v>1.8953752843062902E-2</v>
      </c>
      <c r="F27" s="6">
        <v>24.8004735403212</v>
      </c>
      <c r="G27" s="6">
        <v>1366.34716651489</v>
      </c>
      <c r="H27" s="5">
        <v>1.81509312919199E-2</v>
      </c>
      <c r="I27" s="5">
        <v>9.8293446654482593E-3</v>
      </c>
      <c r="J27" s="3" t="s">
        <v>1168</v>
      </c>
    </row>
    <row r="28" spans="1:10" x14ac:dyDescent="0.35">
      <c r="A28" s="3" t="s">
        <v>1157</v>
      </c>
      <c r="B28" s="3" t="s">
        <v>1102</v>
      </c>
      <c r="C28" s="4">
        <v>355</v>
      </c>
      <c r="D28" s="4">
        <v>1319</v>
      </c>
      <c r="E28" s="5">
        <v>0.26914329037149398</v>
      </c>
      <c r="F28" s="6">
        <v>364.71810535201502</v>
      </c>
      <c r="G28" s="6">
        <v>1366.34716651489</v>
      </c>
      <c r="H28" s="5">
        <v>0.26692930924890301</v>
      </c>
      <c r="I28" s="5">
        <v>3.19698143876051E-2</v>
      </c>
      <c r="J28" s="3" t="s">
        <v>1169</v>
      </c>
    </row>
    <row r="29" spans="1:10" x14ac:dyDescent="0.35">
      <c r="A29" s="3" t="s">
        <v>1157</v>
      </c>
      <c r="B29" s="3" t="s">
        <v>1104</v>
      </c>
      <c r="C29" s="4">
        <v>554</v>
      </c>
      <c r="D29" s="4">
        <v>1319</v>
      </c>
      <c r="E29" s="5">
        <v>0.42001516300227398</v>
      </c>
      <c r="F29" s="6">
        <v>567.68496377104498</v>
      </c>
      <c r="G29" s="6">
        <v>1366.34716651489</v>
      </c>
      <c r="H29" s="5">
        <v>0.41547637209877403</v>
      </c>
      <c r="I29" s="5">
        <v>3.5577302897383499E-2</v>
      </c>
      <c r="J29" s="3" t="s">
        <v>1170</v>
      </c>
    </row>
    <row r="30" spans="1:10" x14ac:dyDescent="0.35">
      <c r="A30" s="3" t="s">
        <v>1157</v>
      </c>
      <c r="B30" s="3" t="s">
        <v>145</v>
      </c>
      <c r="C30" s="4">
        <v>6</v>
      </c>
      <c r="D30" s="4">
        <v>1319</v>
      </c>
      <c r="E30" s="5">
        <v>4.5489006823350997E-3</v>
      </c>
      <c r="F30" s="6">
        <v>4.0262645468822802</v>
      </c>
      <c r="G30" s="6">
        <v>1366.34716651489</v>
      </c>
      <c r="H30" s="5">
        <v>2.9467361191606802E-3</v>
      </c>
      <c r="I30" s="5">
        <v>4.85059940972593E-3</v>
      </c>
      <c r="J30" s="3" t="s">
        <v>836</v>
      </c>
    </row>
    <row r="31" spans="1:10" x14ac:dyDescent="0.35">
      <c r="A31" s="3" t="s">
        <v>1171</v>
      </c>
      <c r="B31" s="3" t="s">
        <v>1082</v>
      </c>
      <c r="C31" s="4">
        <v>2</v>
      </c>
      <c r="D31" s="4">
        <v>25</v>
      </c>
      <c r="E31" s="5">
        <v>0.08</v>
      </c>
      <c r="F31" s="6">
        <v>0.62626036871715896</v>
      </c>
      <c r="G31" s="6">
        <v>24.189034101985701</v>
      </c>
      <c r="H31" s="5">
        <v>2.58902594488363E-2</v>
      </c>
      <c r="I31" s="5">
        <v>0.14204420403783999</v>
      </c>
      <c r="J31" s="3" t="s">
        <v>409</v>
      </c>
    </row>
    <row r="32" spans="1:10" x14ac:dyDescent="0.35">
      <c r="A32" s="3" t="s">
        <v>1171</v>
      </c>
      <c r="B32" s="3" t="s">
        <v>1084</v>
      </c>
      <c r="C32" s="4">
        <v>1</v>
      </c>
      <c r="D32" s="4">
        <v>25</v>
      </c>
      <c r="E32" s="5">
        <v>0.04</v>
      </c>
      <c r="F32" s="6">
        <v>0.25123499275401701</v>
      </c>
      <c r="G32" s="6">
        <v>24.189034101985701</v>
      </c>
      <c r="H32" s="5">
        <v>1.03863176882037E-2</v>
      </c>
      <c r="I32" s="5">
        <v>0.10260067607390599</v>
      </c>
      <c r="J32" s="3" t="s">
        <v>1172</v>
      </c>
    </row>
    <row r="33" spans="1:10" x14ac:dyDescent="0.35">
      <c r="A33" s="3" t="s">
        <v>1171</v>
      </c>
      <c r="B33" s="3" t="s">
        <v>1086</v>
      </c>
      <c r="C33" s="4">
        <v>2</v>
      </c>
      <c r="D33" s="4">
        <v>25</v>
      </c>
      <c r="E33" s="5">
        <v>0.08</v>
      </c>
      <c r="F33" s="6">
        <v>4.1582831657896904</v>
      </c>
      <c r="G33" s="6">
        <v>24.189034101985701</v>
      </c>
      <c r="H33" s="5">
        <v>0.171907780536319</v>
      </c>
      <c r="I33" s="5">
        <v>0.14204420403783999</v>
      </c>
      <c r="J33" s="3" t="s">
        <v>1173</v>
      </c>
    </row>
    <row r="34" spans="1:10" x14ac:dyDescent="0.35">
      <c r="A34" s="3" t="s">
        <v>1171</v>
      </c>
      <c r="B34" s="3" t="s">
        <v>1088</v>
      </c>
      <c r="C34" s="4">
        <v>2</v>
      </c>
      <c r="D34" s="4">
        <v>25</v>
      </c>
      <c r="E34" s="5">
        <v>0.08</v>
      </c>
      <c r="F34" s="6">
        <v>1.21171158235446</v>
      </c>
      <c r="G34" s="6">
        <v>24.189034101985701</v>
      </c>
      <c r="H34" s="5">
        <v>5.00934256922227E-2</v>
      </c>
      <c r="I34" s="5">
        <v>0.14204420403783999</v>
      </c>
      <c r="J34" s="3" t="s">
        <v>1174</v>
      </c>
    </row>
    <row r="35" spans="1:10" x14ac:dyDescent="0.35">
      <c r="A35" s="3" t="s">
        <v>1171</v>
      </c>
      <c r="B35" s="3" t="s">
        <v>1090</v>
      </c>
      <c r="C35" s="4">
        <v>6</v>
      </c>
      <c r="D35" s="4">
        <v>25</v>
      </c>
      <c r="E35" s="5">
        <v>0.24</v>
      </c>
      <c r="F35" s="6">
        <v>4.42609748478956</v>
      </c>
      <c r="G35" s="6">
        <v>24.189034101985701</v>
      </c>
      <c r="H35" s="5">
        <v>0.182979504933032</v>
      </c>
      <c r="I35" s="5">
        <v>0.22361298927255499</v>
      </c>
      <c r="J35" s="3" t="s">
        <v>1175</v>
      </c>
    </row>
    <row r="36" spans="1:10" x14ac:dyDescent="0.35">
      <c r="A36" s="3" t="s">
        <v>1171</v>
      </c>
      <c r="B36" s="3" t="s">
        <v>1092</v>
      </c>
      <c r="C36" s="4">
        <v>7</v>
      </c>
      <c r="D36" s="4">
        <v>25</v>
      </c>
      <c r="E36" s="5">
        <v>0.28000000000000003</v>
      </c>
      <c r="F36" s="6">
        <v>3.80377523904466</v>
      </c>
      <c r="G36" s="6">
        <v>24.189034101985701</v>
      </c>
      <c r="H36" s="5">
        <v>0.15725205161178399</v>
      </c>
      <c r="I36" s="5">
        <v>0.23508768223116</v>
      </c>
      <c r="J36" s="3" t="s">
        <v>1176</v>
      </c>
    </row>
    <row r="37" spans="1:10" x14ac:dyDescent="0.35">
      <c r="A37" s="3" t="s">
        <v>1171</v>
      </c>
      <c r="B37" s="3" t="s">
        <v>1094</v>
      </c>
      <c r="C37" s="4">
        <v>8</v>
      </c>
      <c r="D37" s="4">
        <v>25</v>
      </c>
      <c r="E37" s="5">
        <v>0.32</v>
      </c>
      <c r="F37" s="6">
        <v>9.5662450477321297</v>
      </c>
      <c r="G37" s="6">
        <v>24.189034101985701</v>
      </c>
      <c r="H37" s="5">
        <v>0.39547858783442902</v>
      </c>
      <c r="I37" s="5">
        <v>0.24423846163397001</v>
      </c>
      <c r="J37" s="3" t="s">
        <v>1177</v>
      </c>
    </row>
    <row r="38" spans="1:10" x14ac:dyDescent="0.35">
      <c r="A38" s="3" t="s">
        <v>1171</v>
      </c>
      <c r="B38" s="3" t="s">
        <v>1096</v>
      </c>
      <c r="C38" s="4">
        <v>11</v>
      </c>
      <c r="D38" s="4">
        <v>25</v>
      </c>
      <c r="E38" s="5">
        <v>0.44</v>
      </c>
      <c r="F38" s="6">
        <v>11.8663580435116</v>
      </c>
      <c r="G38" s="6">
        <v>24.189034101985701</v>
      </c>
      <c r="H38" s="5">
        <v>0.49056766770763699</v>
      </c>
      <c r="I38" s="5">
        <v>0.259899211598353</v>
      </c>
      <c r="J38" s="3" t="s">
        <v>1178</v>
      </c>
    </row>
    <row r="39" spans="1:10" x14ac:dyDescent="0.35">
      <c r="A39" s="3" t="s">
        <v>1171</v>
      </c>
      <c r="B39" s="3" t="s">
        <v>1098</v>
      </c>
      <c r="C39" s="4">
        <v>4</v>
      </c>
      <c r="D39" s="4">
        <v>25</v>
      </c>
      <c r="E39" s="5">
        <v>0.16</v>
      </c>
      <c r="F39" s="6">
        <v>2.7898010986444399</v>
      </c>
      <c r="G39" s="6">
        <v>24.189034101985701</v>
      </c>
      <c r="H39" s="5">
        <v>0.115333298836245</v>
      </c>
      <c r="I39" s="5">
        <v>0.191948288759966</v>
      </c>
      <c r="J39" s="3" t="s">
        <v>1179</v>
      </c>
    </row>
    <row r="40" spans="1:10" x14ac:dyDescent="0.35">
      <c r="A40" s="3" t="s">
        <v>1171</v>
      </c>
      <c r="B40" s="3" t="s">
        <v>1100</v>
      </c>
      <c r="C40" s="4">
        <v>6</v>
      </c>
      <c r="D40" s="4">
        <v>25</v>
      </c>
      <c r="E40" s="5">
        <v>0.24</v>
      </c>
      <c r="F40" s="6">
        <v>8.4138605077788196</v>
      </c>
      <c r="G40" s="6">
        <v>24.189034101985701</v>
      </c>
      <c r="H40" s="5">
        <v>0.34783780420104199</v>
      </c>
      <c r="I40" s="5">
        <v>0.22361298927255499</v>
      </c>
      <c r="J40" s="3" t="s">
        <v>1180</v>
      </c>
    </row>
    <row r="41" spans="1:10" x14ac:dyDescent="0.35">
      <c r="A41" s="3" t="s">
        <v>1171</v>
      </c>
      <c r="B41" s="3" t="s">
        <v>1102</v>
      </c>
      <c r="C41" s="4">
        <v>10</v>
      </c>
      <c r="D41" s="4">
        <v>25</v>
      </c>
      <c r="E41" s="5">
        <v>0.4</v>
      </c>
      <c r="F41" s="6">
        <v>10.2570244854665</v>
      </c>
      <c r="G41" s="6">
        <v>24.189034101985701</v>
      </c>
      <c r="H41" s="5">
        <v>0.42403613315938599</v>
      </c>
      <c r="I41" s="5">
        <v>0.25650169018476598</v>
      </c>
      <c r="J41" s="3" t="s">
        <v>1181</v>
      </c>
    </row>
    <row r="42" spans="1:10" x14ac:dyDescent="0.35">
      <c r="A42" s="3" t="s">
        <v>1171</v>
      </c>
      <c r="B42" s="3" t="s">
        <v>1104</v>
      </c>
      <c r="C42" s="4">
        <v>14</v>
      </c>
      <c r="D42" s="4">
        <v>25</v>
      </c>
      <c r="E42" s="5">
        <v>0.56000000000000005</v>
      </c>
      <c r="F42" s="6">
        <v>14.5838678915666</v>
      </c>
      <c r="G42" s="6">
        <v>24.189034101985701</v>
      </c>
      <c r="H42" s="5">
        <v>0.60291237054270896</v>
      </c>
      <c r="I42" s="5">
        <v>0.259899211598353</v>
      </c>
      <c r="J42" s="3" t="s">
        <v>1182</v>
      </c>
    </row>
    <row r="43" spans="1:10" x14ac:dyDescent="0.35">
      <c r="A43" s="3" t="s">
        <v>339</v>
      </c>
      <c r="B43" s="3" t="s">
        <v>1082</v>
      </c>
      <c r="C43" s="4">
        <v>2</v>
      </c>
      <c r="D43" s="4">
        <v>8</v>
      </c>
      <c r="E43" s="5">
        <v>0.25</v>
      </c>
      <c r="F43" s="6">
        <v>2.3512076846972598</v>
      </c>
      <c r="G43" s="6">
        <v>11.606554364515199</v>
      </c>
      <c r="H43" s="5">
        <v>0.20257585592203201</v>
      </c>
      <c r="I43" s="5">
        <v>0.40078389091369698</v>
      </c>
      <c r="J43" s="3" t="s">
        <v>1183</v>
      </c>
    </row>
    <row r="44" spans="1:10" x14ac:dyDescent="0.35">
      <c r="A44" s="3" t="s">
        <v>339</v>
      </c>
      <c r="B44" s="3" t="s">
        <v>1084</v>
      </c>
      <c r="C44" s="4">
        <v>1</v>
      </c>
      <c r="D44" s="4">
        <v>8</v>
      </c>
      <c r="E44" s="5">
        <v>0.125</v>
      </c>
      <c r="F44" s="6">
        <v>1.08569187323314</v>
      </c>
      <c r="G44" s="6">
        <v>11.606554364515199</v>
      </c>
      <c r="H44" s="5">
        <v>9.3541273244059003E-2</v>
      </c>
      <c r="I44" s="5">
        <v>0.30610375290515701</v>
      </c>
      <c r="J44" s="3" t="s">
        <v>1184</v>
      </c>
    </row>
    <row r="45" spans="1:10" x14ac:dyDescent="0.35">
      <c r="A45" s="3" t="s">
        <v>339</v>
      </c>
      <c r="B45" s="3" t="s">
        <v>1086</v>
      </c>
      <c r="C45" s="4">
        <v>1</v>
      </c>
      <c r="D45" s="4">
        <v>8</v>
      </c>
      <c r="E45" s="5">
        <v>0.125</v>
      </c>
      <c r="F45" s="6">
        <v>0.98730099646838498</v>
      </c>
      <c r="G45" s="6">
        <v>11.606554364515199</v>
      </c>
      <c r="H45" s="5">
        <v>8.5064090983527796E-2</v>
      </c>
      <c r="I45" s="5">
        <v>0.30610375290515701</v>
      </c>
      <c r="J45" s="3" t="s">
        <v>1185</v>
      </c>
    </row>
    <row r="46" spans="1:10" x14ac:dyDescent="0.35">
      <c r="A46" s="3" t="s">
        <v>339</v>
      </c>
      <c r="B46" s="3" t="s">
        <v>1090</v>
      </c>
      <c r="C46" s="4">
        <v>2</v>
      </c>
      <c r="D46" s="4">
        <v>8</v>
      </c>
      <c r="E46" s="5">
        <v>0.25</v>
      </c>
      <c r="F46" s="6">
        <v>5.2854450936177502</v>
      </c>
      <c r="G46" s="6">
        <v>11.606554364515199</v>
      </c>
      <c r="H46" s="5">
        <v>0.45538451185624601</v>
      </c>
      <c r="I46" s="5">
        <v>0.40078389091369698</v>
      </c>
      <c r="J46" s="3" t="s">
        <v>1186</v>
      </c>
    </row>
    <row r="47" spans="1:10" x14ac:dyDescent="0.35">
      <c r="A47" s="3" t="s">
        <v>339</v>
      </c>
      <c r="B47" s="3" t="s">
        <v>1094</v>
      </c>
      <c r="C47" s="4">
        <v>2</v>
      </c>
      <c r="D47" s="4">
        <v>8</v>
      </c>
      <c r="E47" s="5">
        <v>0.25</v>
      </c>
      <c r="F47" s="6">
        <v>1.8598750022180499</v>
      </c>
      <c r="G47" s="6">
        <v>11.606554364515199</v>
      </c>
      <c r="H47" s="5">
        <v>0.16024350929714801</v>
      </c>
      <c r="I47" s="5">
        <v>0.40078389091369698</v>
      </c>
      <c r="J47" s="3" t="s">
        <v>1187</v>
      </c>
    </row>
    <row r="48" spans="1:10" x14ac:dyDescent="0.35">
      <c r="A48" s="3" t="s">
        <v>339</v>
      </c>
      <c r="B48" s="3" t="s">
        <v>1096</v>
      </c>
      <c r="C48" s="4">
        <v>3</v>
      </c>
      <c r="D48" s="4">
        <v>8</v>
      </c>
      <c r="E48" s="5">
        <v>0.375</v>
      </c>
      <c r="F48" s="6">
        <v>2.9455668754511999</v>
      </c>
      <c r="G48" s="6">
        <v>11.606554364515199</v>
      </c>
      <c r="H48" s="5">
        <v>0.25378478254120701</v>
      </c>
      <c r="I48" s="5">
        <v>0.44809001218494299</v>
      </c>
      <c r="J48" s="3" t="s">
        <v>1188</v>
      </c>
    </row>
    <row r="49" spans="1:10" x14ac:dyDescent="0.35">
      <c r="A49" s="3" t="s">
        <v>339</v>
      </c>
      <c r="B49" s="3" t="s">
        <v>1098</v>
      </c>
      <c r="C49" s="4">
        <v>4</v>
      </c>
      <c r="D49" s="4">
        <v>8</v>
      </c>
      <c r="E49" s="5">
        <v>0.5</v>
      </c>
      <c r="F49" s="6">
        <v>7.1453200958357996</v>
      </c>
      <c r="G49" s="6">
        <v>11.606554364515199</v>
      </c>
      <c r="H49" s="5">
        <v>0.61562802115339399</v>
      </c>
      <c r="I49" s="5">
        <v>0.46278537461177699</v>
      </c>
      <c r="J49" s="3" t="s">
        <v>1189</v>
      </c>
    </row>
    <row r="50" spans="1:10" x14ac:dyDescent="0.35">
      <c r="A50" s="3" t="s">
        <v>339</v>
      </c>
      <c r="B50" s="3" t="s">
        <v>1100</v>
      </c>
      <c r="C50" s="4">
        <v>1</v>
      </c>
      <c r="D50" s="4">
        <v>8</v>
      </c>
      <c r="E50" s="5">
        <v>0.125</v>
      </c>
      <c r="F50" s="6">
        <v>1.3639066882288799</v>
      </c>
      <c r="G50" s="6">
        <v>11.606554364515199</v>
      </c>
      <c r="H50" s="5">
        <v>0.117511764938504</v>
      </c>
      <c r="I50" s="5">
        <v>0.30610375290515701</v>
      </c>
      <c r="J50" s="3" t="s">
        <v>1190</v>
      </c>
    </row>
    <row r="51" spans="1:10" x14ac:dyDescent="0.35">
      <c r="A51" s="3" t="s">
        <v>339</v>
      </c>
      <c r="B51" s="3" t="s">
        <v>1102</v>
      </c>
      <c r="C51" s="4">
        <v>1</v>
      </c>
      <c r="D51" s="4">
        <v>8</v>
      </c>
      <c r="E51" s="5">
        <v>0.125</v>
      </c>
      <c r="F51" s="6">
        <v>0.98730099646838498</v>
      </c>
      <c r="G51" s="6">
        <v>11.606554364515199</v>
      </c>
      <c r="H51" s="5">
        <v>8.5064090983527796E-2</v>
      </c>
      <c r="I51" s="5">
        <v>0.30610375290515701</v>
      </c>
      <c r="J51" s="3" t="s">
        <v>1185</v>
      </c>
    </row>
    <row r="52" spans="1:10" x14ac:dyDescent="0.35">
      <c r="A52" s="12" t="s">
        <v>339</v>
      </c>
      <c r="B52" s="12" t="s">
        <v>1104</v>
      </c>
      <c r="C52" s="13">
        <v>4</v>
      </c>
      <c r="D52" s="13">
        <v>8</v>
      </c>
      <c r="E52" s="14">
        <v>0.5</v>
      </c>
      <c r="F52" s="15">
        <v>4.3975548262323096</v>
      </c>
      <c r="G52" s="15">
        <v>11.606554364515199</v>
      </c>
      <c r="H52" s="14">
        <v>0.37888547178798998</v>
      </c>
      <c r="I52" s="14">
        <v>0.46278537461177699</v>
      </c>
      <c r="J52" s="12" t="s">
        <v>1191</v>
      </c>
    </row>
    <row r="53" spans="1:10" x14ac:dyDescent="0.35">
      <c r="A53" s="18" t="s">
        <v>228</v>
      </c>
      <c r="B53" s="3"/>
      <c r="C53" s="4"/>
      <c r="D53" s="4"/>
      <c r="E53" s="5"/>
      <c r="F53" s="6"/>
      <c r="G53" s="6"/>
      <c r="H53" s="5"/>
      <c r="I53" s="5"/>
      <c r="J53" s="3"/>
    </row>
    <row r="54" spans="1:10" x14ac:dyDescent="0.35">
      <c r="A54" s="18" t="s">
        <v>146</v>
      </c>
    </row>
    <row r="55" spans="1:10" x14ac:dyDescent="0.35">
      <c r="A55" s="18" t="s">
        <v>1192</v>
      </c>
    </row>
    <row r="56" spans="1:10" x14ac:dyDescent="0.35">
      <c r="A56" s="18" t="s">
        <v>1106</v>
      </c>
    </row>
    <row r="57" spans="1:10" x14ac:dyDescent="0.35">
      <c r="A57"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A1:J111"/>
  <sheetViews>
    <sheetView workbookViewId="0"/>
  </sheetViews>
  <sheetFormatPr defaultColWidth="0" defaultRowHeight="14.5" zeroHeight="1" x14ac:dyDescent="0.35"/>
  <cols>
    <col min="1" max="2" width="35.7265625" customWidth="1"/>
    <col min="3" max="9" width="13.7265625" customWidth="1"/>
    <col min="10" max="10" width="15.7265625" customWidth="1"/>
    <col min="11" max="16384" width="10.90625" hidden="1"/>
  </cols>
  <sheetData>
    <row r="1" spans="1:10" ht="15.5" x14ac:dyDescent="0.35">
      <c r="A1" s="7" t="s">
        <v>41</v>
      </c>
    </row>
    <row r="2" spans="1:10" ht="43.5" x14ac:dyDescent="0.35">
      <c r="A2" s="16" t="s">
        <v>861</v>
      </c>
      <c r="B2" s="16" t="s">
        <v>1081</v>
      </c>
      <c r="C2" s="16" t="s">
        <v>93</v>
      </c>
      <c r="D2" s="16" t="s">
        <v>143</v>
      </c>
      <c r="E2" s="16" t="s">
        <v>94</v>
      </c>
      <c r="F2" s="16" t="s">
        <v>95</v>
      </c>
      <c r="G2" s="16" t="s">
        <v>144</v>
      </c>
      <c r="H2" s="16" t="s">
        <v>96</v>
      </c>
      <c r="I2" s="16" t="s">
        <v>98</v>
      </c>
      <c r="J2" s="16" t="s">
        <v>99</v>
      </c>
    </row>
    <row r="3" spans="1:10" x14ac:dyDescent="0.35">
      <c r="A3" s="8" t="s">
        <v>863</v>
      </c>
      <c r="B3" s="8" t="s">
        <v>1082</v>
      </c>
      <c r="C3" s="9">
        <v>23</v>
      </c>
      <c r="D3" s="9">
        <v>131</v>
      </c>
      <c r="E3" s="10">
        <v>0.17557251908396901</v>
      </c>
      <c r="F3" s="11">
        <v>63.143172391543601</v>
      </c>
      <c r="G3" s="11">
        <v>400.73564864836197</v>
      </c>
      <c r="H3" s="10">
        <v>0.157568143998466</v>
      </c>
      <c r="I3" s="10">
        <v>8.7020879227545797E-2</v>
      </c>
      <c r="J3" s="8" t="s">
        <v>1193</v>
      </c>
    </row>
    <row r="4" spans="1:10" x14ac:dyDescent="0.35">
      <c r="A4" s="3" t="s">
        <v>863</v>
      </c>
      <c r="B4" s="3" t="s">
        <v>1084</v>
      </c>
      <c r="C4" s="4">
        <v>19</v>
      </c>
      <c r="D4" s="4">
        <v>131</v>
      </c>
      <c r="E4" s="5">
        <v>0.14503816793893101</v>
      </c>
      <c r="F4" s="6">
        <v>50.122918173936299</v>
      </c>
      <c r="G4" s="6">
        <v>400.73564864836197</v>
      </c>
      <c r="H4" s="5">
        <v>0.12507726313592399</v>
      </c>
      <c r="I4" s="5">
        <v>8.0544053620874204E-2</v>
      </c>
      <c r="J4" s="3" t="s">
        <v>1194</v>
      </c>
    </row>
    <row r="5" spans="1:10" x14ac:dyDescent="0.35">
      <c r="A5" s="3" t="s">
        <v>863</v>
      </c>
      <c r="B5" s="3" t="s">
        <v>1086</v>
      </c>
      <c r="C5" s="4">
        <v>21</v>
      </c>
      <c r="D5" s="4">
        <v>131</v>
      </c>
      <c r="E5" s="5">
        <v>0.16030534351145001</v>
      </c>
      <c r="F5" s="6">
        <v>68.061922017513297</v>
      </c>
      <c r="G5" s="6">
        <v>400.73564864836197</v>
      </c>
      <c r="H5" s="5">
        <v>0.169842444132632</v>
      </c>
      <c r="I5" s="5">
        <v>8.3917717165841302E-2</v>
      </c>
      <c r="J5" s="3" t="s">
        <v>1195</v>
      </c>
    </row>
    <row r="6" spans="1:10" x14ac:dyDescent="0.35">
      <c r="A6" s="3" t="s">
        <v>863</v>
      </c>
      <c r="B6" s="3" t="s">
        <v>1088</v>
      </c>
      <c r="C6" s="4">
        <v>8</v>
      </c>
      <c r="D6" s="4">
        <v>131</v>
      </c>
      <c r="E6" s="5">
        <v>6.1068702290076299E-2</v>
      </c>
      <c r="F6" s="6">
        <v>23.496049499921199</v>
      </c>
      <c r="G6" s="6">
        <v>400.73564864836197</v>
      </c>
      <c r="H6" s="5">
        <v>5.8632291834207498E-2</v>
      </c>
      <c r="I6" s="5">
        <v>5.4770312693028997E-2</v>
      </c>
      <c r="J6" s="3" t="s">
        <v>1196</v>
      </c>
    </row>
    <row r="7" spans="1:10" x14ac:dyDescent="0.35">
      <c r="A7" s="3" t="s">
        <v>863</v>
      </c>
      <c r="B7" s="3" t="s">
        <v>1090</v>
      </c>
      <c r="C7" s="4">
        <v>41</v>
      </c>
      <c r="D7" s="4">
        <v>131</v>
      </c>
      <c r="E7" s="5">
        <v>0.31297709923664102</v>
      </c>
      <c r="F7" s="6">
        <v>133.53392670577699</v>
      </c>
      <c r="G7" s="6">
        <v>400.73564864836197</v>
      </c>
      <c r="H7" s="5">
        <v>0.33322198101459899</v>
      </c>
      <c r="I7" s="5">
        <v>0.106062254463337</v>
      </c>
      <c r="J7" s="3" t="s">
        <v>1197</v>
      </c>
    </row>
    <row r="8" spans="1:10" x14ac:dyDescent="0.35">
      <c r="A8" s="3" t="s">
        <v>863</v>
      </c>
      <c r="B8" s="3" t="s">
        <v>1092</v>
      </c>
      <c r="C8" s="4">
        <v>7</v>
      </c>
      <c r="D8" s="4">
        <v>131</v>
      </c>
      <c r="E8" s="5">
        <v>5.34351145038168E-2</v>
      </c>
      <c r="F8" s="6">
        <v>23.239342399899499</v>
      </c>
      <c r="G8" s="6">
        <v>400.73564864836197</v>
      </c>
      <c r="H8" s="5">
        <v>5.7991702206388003E-2</v>
      </c>
      <c r="I8" s="5">
        <v>5.1440778645799899E-2</v>
      </c>
      <c r="J8" s="3" t="s">
        <v>1198</v>
      </c>
    </row>
    <row r="9" spans="1:10" x14ac:dyDescent="0.35">
      <c r="A9" s="3" t="s">
        <v>863</v>
      </c>
      <c r="B9" s="3" t="s">
        <v>1094</v>
      </c>
      <c r="C9" s="4">
        <v>27</v>
      </c>
      <c r="D9" s="4">
        <v>131</v>
      </c>
      <c r="E9" s="5">
        <v>0.206106870229008</v>
      </c>
      <c r="F9" s="6">
        <v>70.553657482212699</v>
      </c>
      <c r="G9" s="6">
        <v>400.73564864836197</v>
      </c>
      <c r="H9" s="5">
        <v>0.176060347314202</v>
      </c>
      <c r="I9" s="5">
        <v>9.2522257947200898E-2</v>
      </c>
      <c r="J9" s="3" t="s">
        <v>1199</v>
      </c>
    </row>
    <row r="10" spans="1:10" x14ac:dyDescent="0.35">
      <c r="A10" s="3" t="s">
        <v>863</v>
      </c>
      <c r="B10" s="3" t="s">
        <v>1096</v>
      </c>
      <c r="C10" s="4">
        <v>57</v>
      </c>
      <c r="D10" s="4">
        <v>131</v>
      </c>
      <c r="E10" s="5">
        <v>0.43511450381679401</v>
      </c>
      <c r="F10" s="6">
        <v>181.26852806493699</v>
      </c>
      <c r="G10" s="6">
        <v>400.73564864836197</v>
      </c>
      <c r="H10" s="5">
        <v>0.45233941296796498</v>
      </c>
      <c r="I10" s="5">
        <v>0.11339684170447099</v>
      </c>
      <c r="J10" s="3" t="s">
        <v>1200</v>
      </c>
    </row>
    <row r="11" spans="1:10" x14ac:dyDescent="0.35">
      <c r="A11" s="3" t="s">
        <v>863</v>
      </c>
      <c r="B11" s="3" t="s">
        <v>1098</v>
      </c>
      <c r="C11" s="4">
        <v>38</v>
      </c>
      <c r="D11" s="4">
        <v>131</v>
      </c>
      <c r="E11" s="5">
        <v>0.29007633587786302</v>
      </c>
      <c r="F11" s="6">
        <v>118.53054847558801</v>
      </c>
      <c r="G11" s="6">
        <v>400.73564864836197</v>
      </c>
      <c r="H11" s="5">
        <v>0.295782391397866</v>
      </c>
      <c r="I11" s="5">
        <v>0.103796078008108</v>
      </c>
      <c r="J11" s="3" t="s">
        <v>1201</v>
      </c>
    </row>
    <row r="12" spans="1:10" x14ac:dyDescent="0.35">
      <c r="A12" s="3" t="s">
        <v>863</v>
      </c>
      <c r="B12" s="3" t="s">
        <v>1100</v>
      </c>
      <c r="C12" s="4">
        <v>41</v>
      </c>
      <c r="D12" s="4">
        <v>131</v>
      </c>
      <c r="E12" s="5">
        <v>0.31297709923664102</v>
      </c>
      <c r="F12" s="6">
        <v>122.738260946111</v>
      </c>
      <c r="G12" s="6">
        <v>400.73564864836197</v>
      </c>
      <c r="H12" s="5">
        <v>0.30628236185149499</v>
      </c>
      <c r="I12" s="5">
        <v>0.106062254463337</v>
      </c>
      <c r="J12" s="3" t="s">
        <v>1202</v>
      </c>
    </row>
    <row r="13" spans="1:10" x14ac:dyDescent="0.35">
      <c r="A13" s="3" t="s">
        <v>863</v>
      </c>
      <c r="B13" s="3" t="s">
        <v>1102</v>
      </c>
      <c r="C13" s="4">
        <v>40</v>
      </c>
      <c r="D13" s="4">
        <v>131</v>
      </c>
      <c r="E13" s="5">
        <v>0.30534351145038202</v>
      </c>
      <c r="F13" s="6">
        <v>127.247573928561</v>
      </c>
      <c r="G13" s="6">
        <v>400.73564864836197</v>
      </c>
      <c r="H13" s="5">
        <v>0.31753494943051203</v>
      </c>
      <c r="I13" s="5">
        <v>0.105341224660042</v>
      </c>
      <c r="J13" s="3" t="s">
        <v>1203</v>
      </c>
    </row>
    <row r="14" spans="1:10" x14ac:dyDescent="0.35">
      <c r="A14" s="3" t="s">
        <v>863</v>
      </c>
      <c r="B14" s="3" t="s">
        <v>1104</v>
      </c>
      <c r="C14" s="4">
        <v>57</v>
      </c>
      <c r="D14" s="4">
        <v>131</v>
      </c>
      <c r="E14" s="5">
        <v>0.43511450381679401</v>
      </c>
      <c r="F14" s="6">
        <v>179.52780729489399</v>
      </c>
      <c r="G14" s="6">
        <v>400.73564864836197</v>
      </c>
      <c r="H14" s="5">
        <v>0.44799559984349202</v>
      </c>
      <c r="I14" s="5">
        <v>0.11339684170447099</v>
      </c>
      <c r="J14" s="3" t="s">
        <v>1204</v>
      </c>
    </row>
    <row r="15" spans="1:10" x14ac:dyDescent="0.35">
      <c r="A15" s="3" t="s">
        <v>872</v>
      </c>
      <c r="B15" s="3" t="s">
        <v>1082</v>
      </c>
      <c r="C15" s="4">
        <v>107</v>
      </c>
      <c r="D15" s="4">
        <v>483</v>
      </c>
      <c r="E15" s="5">
        <v>0.22153209109730801</v>
      </c>
      <c r="F15" s="6">
        <v>171.07406228088399</v>
      </c>
      <c r="G15" s="6">
        <v>806.30466713350302</v>
      </c>
      <c r="H15" s="5">
        <v>0.21217049739904101</v>
      </c>
      <c r="I15" s="5">
        <v>4.9467473506211501E-2</v>
      </c>
      <c r="J15" s="3" t="s">
        <v>1205</v>
      </c>
    </row>
    <row r="16" spans="1:10" x14ac:dyDescent="0.35">
      <c r="A16" s="3" t="s">
        <v>872</v>
      </c>
      <c r="B16" s="3" t="s">
        <v>1084</v>
      </c>
      <c r="C16" s="4">
        <v>107</v>
      </c>
      <c r="D16" s="4">
        <v>483</v>
      </c>
      <c r="E16" s="5">
        <v>0.22153209109730801</v>
      </c>
      <c r="F16" s="6">
        <v>177.38182703061801</v>
      </c>
      <c r="G16" s="6">
        <v>806.30466713350302</v>
      </c>
      <c r="H16" s="5">
        <v>0.219993551148884</v>
      </c>
      <c r="I16" s="5">
        <v>4.9467473506211501E-2</v>
      </c>
      <c r="J16" s="3" t="s">
        <v>1206</v>
      </c>
    </row>
    <row r="17" spans="1:10" x14ac:dyDescent="0.35">
      <c r="A17" s="3" t="s">
        <v>872</v>
      </c>
      <c r="B17" s="3" t="s">
        <v>1086</v>
      </c>
      <c r="C17" s="4">
        <v>66</v>
      </c>
      <c r="D17" s="4">
        <v>483</v>
      </c>
      <c r="E17" s="5">
        <v>0.13664596273291901</v>
      </c>
      <c r="F17" s="6">
        <v>116.56533318048299</v>
      </c>
      <c r="G17" s="6">
        <v>806.30466713350302</v>
      </c>
      <c r="H17" s="5">
        <v>0.144567355159787</v>
      </c>
      <c r="I17" s="5">
        <v>4.0914185869646E-2</v>
      </c>
      <c r="J17" s="3" t="s">
        <v>1207</v>
      </c>
    </row>
    <row r="18" spans="1:10" x14ac:dyDescent="0.35">
      <c r="A18" s="3" t="s">
        <v>872</v>
      </c>
      <c r="B18" s="3" t="s">
        <v>1088</v>
      </c>
      <c r="C18" s="4">
        <v>26</v>
      </c>
      <c r="D18" s="4">
        <v>483</v>
      </c>
      <c r="E18" s="5">
        <v>5.3830227743271203E-2</v>
      </c>
      <c r="F18" s="6">
        <v>44.292084053773003</v>
      </c>
      <c r="G18" s="6">
        <v>806.30466713350302</v>
      </c>
      <c r="H18" s="5">
        <v>5.4932193572977801E-2</v>
      </c>
      <c r="I18" s="5">
        <v>2.6883059456292799E-2</v>
      </c>
      <c r="J18" s="3" t="s">
        <v>1208</v>
      </c>
    </row>
    <row r="19" spans="1:10" x14ac:dyDescent="0.35">
      <c r="A19" s="3" t="s">
        <v>872</v>
      </c>
      <c r="B19" s="3" t="s">
        <v>1090</v>
      </c>
      <c r="C19" s="4">
        <v>134</v>
      </c>
      <c r="D19" s="4">
        <v>483</v>
      </c>
      <c r="E19" s="5">
        <v>0.27743271221532101</v>
      </c>
      <c r="F19" s="6">
        <v>244.32040858388399</v>
      </c>
      <c r="G19" s="6">
        <v>806.30466713350302</v>
      </c>
      <c r="H19" s="5">
        <v>0.303012519389809</v>
      </c>
      <c r="I19" s="5">
        <v>5.3333370575462197E-2</v>
      </c>
      <c r="J19" s="3" t="s">
        <v>1209</v>
      </c>
    </row>
    <row r="20" spans="1:10" x14ac:dyDescent="0.35">
      <c r="A20" s="3" t="s">
        <v>872</v>
      </c>
      <c r="B20" s="3" t="s">
        <v>1092</v>
      </c>
      <c r="C20" s="4">
        <v>37</v>
      </c>
      <c r="D20" s="4">
        <v>483</v>
      </c>
      <c r="E20" s="5">
        <v>7.6604554865424404E-2</v>
      </c>
      <c r="F20" s="6">
        <v>59.670085043998803</v>
      </c>
      <c r="G20" s="6">
        <v>806.30466713350302</v>
      </c>
      <c r="H20" s="5">
        <v>7.4004389998301903E-2</v>
      </c>
      <c r="I20" s="5">
        <v>3.1681242804312698E-2</v>
      </c>
      <c r="J20" s="3" t="s">
        <v>1210</v>
      </c>
    </row>
    <row r="21" spans="1:10" x14ac:dyDescent="0.35">
      <c r="A21" s="3" t="s">
        <v>872</v>
      </c>
      <c r="B21" s="3" t="s">
        <v>1094</v>
      </c>
      <c r="C21" s="4">
        <v>128</v>
      </c>
      <c r="D21" s="4">
        <v>483</v>
      </c>
      <c r="E21" s="5">
        <v>0.265010351966874</v>
      </c>
      <c r="F21" s="6">
        <v>210.40235504791701</v>
      </c>
      <c r="G21" s="6">
        <v>806.30466713350302</v>
      </c>
      <c r="H21" s="5">
        <v>0.26094646803412402</v>
      </c>
      <c r="I21" s="5">
        <v>5.2571828187439398E-2</v>
      </c>
      <c r="J21" s="3" t="s">
        <v>1211</v>
      </c>
    </row>
    <row r="22" spans="1:10" x14ac:dyDescent="0.35">
      <c r="A22" s="3" t="s">
        <v>872</v>
      </c>
      <c r="B22" s="3" t="s">
        <v>1096</v>
      </c>
      <c r="C22" s="4">
        <v>181</v>
      </c>
      <c r="D22" s="4">
        <v>483</v>
      </c>
      <c r="E22" s="5">
        <v>0.37474120082815698</v>
      </c>
      <c r="F22" s="6">
        <v>294.97857365940098</v>
      </c>
      <c r="G22" s="6">
        <v>806.30466713350302</v>
      </c>
      <c r="H22" s="5">
        <v>0.36584009206852403</v>
      </c>
      <c r="I22" s="5">
        <v>5.7660270765584699E-2</v>
      </c>
      <c r="J22" s="3" t="s">
        <v>1212</v>
      </c>
    </row>
    <row r="23" spans="1:10" x14ac:dyDescent="0.35">
      <c r="A23" s="3" t="s">
        <v>872</v>
      </c>
      <c r="B23" s="3" t="s">
        <v>1098</v>
      </c>
      <c r="C23" s="4">
        <v>131</v>
      </c>
      <c r="D23" s="4">
        <v>483</v>
      </c>
      <c r="E23" s="5">
        <v>0.27122153209109701</v>
      </c>
      <c r="F23" s="6">
        <v>208.59006952069899</v>
      </c>
      <c r="G23" s="6">
        <v>806.30466713350302</v>
      </c>
      <c r="H23" s="5">
        <v>0.25869882443104097</v>
      </c>
      <c r="I23" s="5">
        <v>5.2959136841100499E-2</v>
      </c>
      <c r="J23" s="3" t="s">
        <v>1213</v>
      </c>
    </row>
    <row r="24" spans="1:10" x14ac:dyDescent="0.35">
      <c r="A24" s="3" t="s">
        <v>872</v>
      </c>
      <c r="B24" s="3" t="s">
        <v>1100</v>
      </c>
      <c r="C24" s="4">
        <v>100</v>
      </c>
      <c r="D24" s="4">
        <v>483</v>
      </c>
      <c r="E24" s="5">
        <v>0.20703933747412001</v>
      </c>
      <c r="F24" s="6">
        <v>166.73235387763199</v>
      </c>
      <c r="G24" s="6">
        <v>806.30466713350302</v>
      </c>
      <c r="H24" s="5">
        <v>0.206785797818067</v>
      </c>
      <c r="I24" s="5">
        <v>4.8265110578258802E-2</v>
      </c>
      <c r="J24" s="3" t="s">
        <v>1214</v>
      </c>
    </row>
    <row r="25" spans="1:10" x14ac:dyDescent="0.35">
      <c r="A25" s="3" t="s">
        <v>872</v>
      </c>
      <c r="B25" s="3" t="s">
        <v>201</v>
      </c>
      <c r="C25" s="4">
        <v>3</v>
      </c>
      <c r="D25" s="4">
        <v>483</v>
      </c>
      <c r="E25" s="5">
        <v>6.2111801242236003E-3</v>
      </c>
      <c r="F25" s="6">
        <v>8.9929480331877407</v>
      </c>
      <c r="G25" s="6">
        <v>806.30466713350302</v>
      </c>
      <c r="H25" s="5">
        <v>1.1153287832449999E-2</v>
      </c>
      <c r="I25" s="5">
        <v>9.3586922145857503E-3</v>
      </c>
      <c r="J25" s="3" t="s">
        <v>1215</v>
      </c>
    </row>
    <row r="26" spans="1:10" x14ac:dyDescent="0.35">
      <c r="A26" s="3" t="s">
        <v>872</v>
      </c>
      <c r="B26" s="3" t="s">
        <v>1102</v>
      </c>
      <c r="C26" s="4">
        <v>111</v>
      </c>
      <c r="D26" s="4">
        <v>483</v>
      </c>
      <c r="E26" s="5">
        <v>0.229813664596273</v>
      </c>
      <c r="F26" s="6">
        <v>198.80027669072501</v>
      </c>
      <c r="G26" s="6">
        <v>806.30466713350302</v>
      </c>
      <c r="H26" s="5">
        <v>0.24655726897561001</v>
      </c>
      <c r="I26" s="5">
        <v>5.0114901127944998E-2</v>
      </c>
      <c r="J26" s="3" t="s">
        <v>1216</v>
      </c>
    </row>
    <row r="27" spans="1:10" x14ac:dyDescent="0.35">
      <c r="A27" s="3" t="s">
        <v>872</v>
      </c>
      <c r="B27" s="3" t="s">
        <v>1104</v>
      </c>
      <c r="C27" s="4">
        <v>232</v>
      </c>
      <c r="D27" s="4">
        <v>483</v>
      </c>
      <c r="E27" s="5">
        <v>0.48033126293995898</v>
      </c>
      <c r="F27" s="6">
        <v>381.50255920623198</v>
      </c>
      <c r="G27" s="6">
        <v>806.30466713350302</v>
      </c>
      <c r="H27" s="5">
        <v>0.47314938726885197</v>
      </c>
      <c r="I27" s="5">
        <v>5.9513401303232398E-2</v>
      </c>
      <c r="J27" s="3" t="s">
        <v>1217</v>
      </c>
    </row>
    <row r="28" spans="1:10" x14ac:dyDescent="0.35">
      <c r="A28" s="3" t="s">
        <v>872</v>
      </c>
      <c r="B28" s="3" t="s">
        <v>145</v>
      </c>
      <c r="C28" s="4">
        <v>1</v>
      </c>
      <c r="D28" s="4">
        <v>483</v>
      </c>
      <c r="E28" s="5">
        <v>2.0703933747412001E-3</v>
      </c>
      <c r="F28" s="6">
        <v>1.0858399352039101</v>
      </c>
      <c r="G28" s="6">
        <v>806.30466713350302</v>
      </c>
      <c r="H28" s="5">
        <v>1.34668690318287E-3</v>
      </c>
      <c r="I28" s="5">
        <v>5.41448852515828E-3</v>
      </c>
      <c r="J28" s="3" t="s">
        <v>750</v>
      </c>
    </row>
    <row r="29" spans="1:10" x14ac:dyDescent="0.35">
      <c r="A29" s="3" t="s">
        <v>877</v>
      </c>
      <c r="B29" s="3" t="s">
        <v>1082</v>
      </c>
      <c r="C29" s="4">
        <v>127</v>
      </c>
      <c r="D29" s="4">
        <v>737</v>
      </c>
      <c r="E29" s="5">
        <v>0.17232021709633599</v>
      </c>
      <c r="F29" s="6">
        <v>148.325128836213</v>
      </c>
      <c r="G29" s="6">
        <v>741.98784369327404</v>
      </c>
      <c r="H29" s="5">
        <v>0.19990237049965501</v>
      </c>
      <c r="I29" s="5">
        <v>3.6418341233775499E-2</v>
      </c>
      <c r="J29" s="3" t="s">
        <v>1218</v>
      </c>
    </row>
    <row r="30" spans="1:10" x14ac:dyDescent="0.35">
      <c r="A30" s="3" t="s">
        <v>877</v>
      </c>
      <c r="B30" s="3" t="s">
        <v>1084</v>
      </c>
      <c r="C30" s="4">
        <v>95</v>
      </c>
      <c r="D30" s="4">
        <v>737</v>
      </c>
      <c r="E30" s="5">
        <v>0.12890094979647199</v>
      </c>
      <c r="F30" s="6">
        <v>88.707840422301899</v>
      </c>
      <c r="G30" s="6">
        <v>741.98784369327404</v>
      </c>
      <c r="H30" s="5">
        <v>0.119554304260236</v>
      </c>
      <c r="I30" s="5">
        <v>3.2313403190625298E-2</v>
      </c>
      <c r="J30" s="3" t="s">
        <v>1219</v>
      </c>
    </row>
    <row r="31" spans="1:10" x14ac:dyDescent="0.35">
      <c r="A31" s="3" t="s">
        <v>877</v>
      </c>
      <c r="B31" s="3" t="s">
        <v>1086</v>
      </c>
      <c r="C31" s="4">
        <v>88</v>
      </c>
      <c r="D31" s="4">
        <v>737</v>
      </c>
      <c r="E31" s="5">
        <v>0.119402985074627</v>
      </c>
      <c r="F31" s="6">
        <v>88.300157587333999</v>
      </c>
      <c r="G31" s="6">
        <v>741.98784369327404</v>
      </c>
      <c r="H31" s="5">
        <v>0.11900485747558399</v>
      </c>
      <c r="I31" s="5">
        <v>3.1269221389663503E-2</v>
      </c>
      <c r="J31" s="3" t="s">
        <v>1220</v>
      </c>
    </row>
    <row r="32" spans="1:10" x14ac:dyDescent="0.35">
      <c r="A32" s="3" t="s">
        <v>877</v>
      </c>
      <c r="B32" s="3" t="s">
        <v>1088</v>
      </c>
      <c r="C32" s="4">
        <v>34</v>
      </c>
      <c r="D32" s="4">
        <v>737</v>
      </c>
      <c r="E32" s="5">
        <v>4.6132971506105798E-2</v>
      </c>
      <c r="F32" s="6">
        <v>36.325072511791497</v>
      </c>
      <c r="G32" s="6">
        <v>741.98784369327404</v>
      </c>
      <c r="H32" s="5">
        <v>4.8956425392338E-2</v>
      </c>
      <c r="I32" s="5">
        <v>2.0228817854179199E-2</v>
      </c>
      <c r="J32" s="3" t="s">
        <v>1221</v>
      </c>
    </row>
    <row r="33" spans="1:10" x14ac:dyDescent="0.35">
      <c r="A33" s="3" t="s">
        <v>877</v>
      </c>
      <c r="B33" s="3" t="s">
        <v>1090</v>
      </c>
      <c r="C33" s="4">
        <v>206</v>
      </c>
      <c r="D33" s="4">
        <v>737</v>
      </c>
      <c r="E33" s="5">
        <v>0.27951153324287697</v>
      </c>
      <c r="F33" s="6">
        <v>214.89390528944</v>
      </c>
      <c r="G33" s="6">
        <v>741.98784369327404</v>
      </c>
      <c r="H33" s="5">
        <v>0.289619172491826</v>
      </c>
      <c r="I33" s="5">
        <v>4.3274718710257801E-2</v>
      </c>
      <c r="J33" s="3" t="s">
        <v>1222</v>
      </c>
    </row>
    <row r="34" spans="1:10" x14ac:dyDescent="0.35">
      <c r="A34" s="3" t="s">
        <v>877</v>
      </c>
      <c r="B34" s="3" t="s">
        <v>1092</v>
      </c>
      <c r="C34" s="4">
        <v>83</v>
      </c>
      <c r="D34" s="4">
        <v>737</v>
      </c>
      <c r="E34" s="5">
        <v>0.112618724559023</v>
      </c>
      <c r="F34" s="6">
        <v>86.552412432635407</v>
      </c>
      <c r="G34" s="6">
        <v>741.98784369327404</v>
      </c>
      <c r="H34" s="5">
        <v>0.11664936719423501</v>
      </c>
      <c r="I34" s="5">
        <v>3.04846563213848E-2</v>
      </c>
      <c r="J34" s="3" t="s">
        <v>1223</v>
      </c>
    </row>
    <row r="35" spans="1:10" x14ac:dyDescent="0.35">
      <c r="A35" s="3" t="s">
        <v>877</v>
      </c>
      <c r="B35" s="3" t="s">
        <v>1094</v>
      </c>
      <c r="C35" s="4">
        <v>200</v>
      </c>
      <c r="D35" s="4">
        <v>737</v>
      </c>
      <c r="E35" s="5">
        <v>0.27137042062415201</v>
      </c>
      <c r="F35" s="6">
        <v>183.92273138251201</v>
      </c>
      <c r="G35" s="6">
        <v>741.98784369327404</v>
      </c>
      <c r="H35" s="5">
        <v>0.24787836208613401</v>
      </c>
      <c r="I35" s="5">
        <v>4.2880073742492301E-2</v>
      </c>
      <c r="J35" s="3" t="s">
        <v>1224</v>
      </c>
    </row>
    <row r="36" spans="1:10" x14ac:dyDescent="0.35">
      <c r="A36" s="3" t="s">
        <v>877</v>
      </c>
      <c r="B36" s="3" t="s">
        <v>1096</v>
      </c>
      <c r="C36" s="4">
        <v>282</v>
      </c>
      <c r="D36" s="4">
        <v>737</v>
      </c>
      <c r="E36" s="5">
        <v>0.38263229308005398</v>
      </c>
      <c r="F36" s="6">
        <v>284.590184866784</v>
      </c>
      <c r="G36" s="6">
        <v>741.98784369327404</v>
      </c>
      <c r="H36" s="5">
        <v>0.38355100731869801</v>
      </c>
      <c r="I36" s="5">
        <v>4.68687785360727E-2</v>
      </c>
      <c r="J36" s="3" t="s">
        <v>1225</v>
      </c>
    </row>
    <row r="37" spans="1:10" x14ac:dyDescent="0.35">
      <c r="A37" s="3" t="s">
        <v>877</v>
      </c>
      <c r="B37" s="3" t="s">
        <v>1098</v>
      </c>
      <c r="C37" s="4">
        <v>235</v>
      </c>
      <c r="D37" s="4">
        <v>737</v>
      </c>
      <c r="E37" s="5">
        <v>0.318860244233379</v>
      </c>
      <c r="F37" s="6">
        <v>245.82236562964701</v>
      </c>
      <c r="G37" s="6">
        <v>741.98784369327404</v>
      </c>
      <c r="H37" s="5">
        <v>0.331302416500594</v>
      </c>
      <c r="I37" s="5">
        <v>4.4940631687116601E-2</v>
      </c>
      <c r="J37" s="3" t="s">
        <v>1226</v>
      </c>
    </row>
    <row r="38" spans="1:10" x14ac:dyDescent="0.35">
      <c r="A38" s="3" t="s">
        <v>877</v>
      </c>
      <c r="B38" s="3" t="s">
        <v>1100</v>
      </c>
      <c r="C38" s="4">
        <v>150</v>
      </c>
      <c r="D38" s="4">
        <v>737</v>
      </c>
      <c r="E38" s="5">
        <v>0.20352781546811399</v>
      </c>
      <c r="F38" s="6">
        <v>148.36687780062601</v>
      </c>
      <c r="G38" s="6">
        <v>741.98784369327404</v>
      </c>
      <c r="H38" s="5">
        <v>0.199958636872168</v>
      </c>
      <c r="I38" s="5">
        <v>3.8825589907687801E-2</v>
      </c>
      <c r="J38" s="3" t="s">
        <v>1227</v>
      </c>
    </row>
    <row r="39" spans="1:10" x14ac:dyDescent="0.35">
      <c r="A39" s="3" t="s">
        <v>877</v>
      </c>
      <c r="B39" s="3" t="s">
        <v>201</v>
      </c>
      <c r="C39" s="4">
        <v>12</v>
      </c>
      <c r="D39" s="4">
        <v>737</v>
      </c>
      <c r="E39" s="5">
        <v>1.6282225237449099E-2</v>
      </c>
      <c r="F39" s="6">
        <v>11.7558331728599</v>
      </c>
      <c r="G39" s="6">
        <v>741.98784369327404</v>
      </c>
      <c r="H39" s="5">
        <v>1.5843700503696601E-2</v>
      </c>
      <c r="I39" s="5">
        <v>1.2204303778920501E-2</v>
      </c>
      <c r="J39" s="3" t="s">
        <v>1228</v>
      </c>
    </row>
    <row r="40" spans="1:10" x14ac:dyDescent="0.35">
      <c r="A40" s="3" t="s">
        <v>877</v>
      </c>
      <c r="B40" s="3" t="s">
        <v>1102</v>
      </c>
      <c r="C40" s="4">
        <v>166</v>
      </c>
      <c r="D40" s="4">
        <v>737</v>
      </c>
      <c r="E40" s="5">
        <v>0.225237449118046</v>
      </c>
      <c r="F40" s="6">
        <v>167.14983122508701</v>
      </c>
      <c r="G40" s="6">
        <v>741.98784369327404</v>
      </c>
      <c r="H40" s="5">
        <v>0.225273005003818</v>
      </c>
      <c r="I40" s="5">
        <v>4.0283340846113999E-2</v>
      </c>
      <c r="J40" s="3" t="s">
        <v>1229</v>
      </c>
    </row>
    <row r="41" spans="1:10" x14ac:dyDescent="0.35">
      <c r="A41" s="3" t="s">
        <v>877</v>
      </c>
      <c r="B41" s="3" t="s">
        <v>1104</v>
      </c>
      <c r="C41" s="4">
        <v>358</v>
      </c>
      <c r="D41" s="4">
        <v>737</v>
      </c>
      <c r="E41" s="5">
        <v>0.48575305291723198</v>
      </c>
      <c r="F41" s="6">
        <v>335.87501374152998</v>
      </c>
      <c r="G41" s="6">
        <v>741.98784369327404</v>
      </c>
      <c r="H41" s="5">
        <v>0.45266915973946198</v>
      </c>
      <c r="I41" s="5">
        <v>4.8196389023011398E-2</v>
      </c>
      <c r="J41" s="3" t="s">
        <v>1230</v>
      </c>
    </row>
    <row r="42" spans="1:10" x14ac:dyDescent="0.35">
      <c r="A42" s="3" t="s">
        <v>877</v>
      </c>
      <c r="B42" s="3" t="s">
        <v>145</v>
      </c>
      <c r="C42" s="4">
        <v>2</v>
      </c>
      <c r="D42" s="4">
        <v>737</v>
      </c>
      <c r="E42" s="5">
        <v>2.7137042062415199E-3</v>
      </c>
      <c r="F42" s="6">
        <v>0.94178505853795602</v>
      </c>
      <c r="G42" s="6">
        <v>741.98784369327404</v>
      </c>
      <c r="H42" s="5">
        <v>1.2692728951598201E-3</v>
      </c>
      <c r="I42" s="5">
        <v>5.0166297608572599E-3</v>
      </c>
      <c r="J42" s="3" t="s">
        <v>1231</v>
      </c>
    </row>
    <row r="43" spans="1:10" x14ac:dyDescent="0.35">
      <c r="A43" s="3" t="s">
        <v>882</v>
      </c>
      <c r="B43" s="3" t="s">
        <v>1082</v>
      </c>
      <c r="C43" s="4">
        <v>113</v>
      </c>
      <c r="D43" s="4">
        <v>704</v>
      </c>
      <c r="E43" s="5">
        <v>0.16051136363636401</v>
      </c>
      <c r="F43" s="6">
        <v>101.64820995138</v>
      </c>
      <c r="G43" s="6">
        <v>670.56366521653501</v>
      </c>
      <c r="H43" s="5">
        <v>0.151586218019368</v>
      </c>
      <c r="I43" s="5">
        <v>3.6218343900980603E-2</v>
      </c>
      <c r="J43" s="3" t="s">
        <v>1232</v>
      </c>
    </row>
    <row r="44" spans="1:10" x14ac:dyDescent="0.35">
      <c r="A44" s="3" t="s">
        <v>882</v>
      </c>
      <c r="B44" s="3" t="s">
        <v>1084</v>
      </c>
      <c r="C44" s="4">
        <v>93</v>
      </c>
      <c r="D44" s="4">
        <v>704</v>
      </c>
      <c r="E44" s="5">
        <v>0.13210227272727301</v>
      </c>
      <c r="F44" s="6">
        <v>88.728097877243002</v>
      </c>
      <c r="G44" s="6">
        <v>670.56366521653501</v>
      </c>
      <c r="H44" s="5">
        <v>0.13231867826985699</v>
      </c>
      <c r="I44" s="5">
        <v>3.3408556044799198E-2</v>
      </c>
      <c r="J44" s="3" t="s">
        <v>1233</v>
      </c>
    </row>
    <row r="45" spans="1:10" x14ac:dyDescent="0.35">
      <c r="A45" s="3" t="s">
        <v>882</v>
      </c>
      <c r="B45" s="3" t="s">
        <v>1086</v>
      </c>
      <c r="C45" s="4">
        <v>77</v>
      </c>
      <c r="D45" s="4">
        <v>704</v>
      </c>
      <c r="E45" s="5">
        <v>0.109375</v>
      </c>
      <c r="F45" s="6">
        <v>80.270381614772106</v>
      </c>
      <c r="G45" s="6">
        <v>670.56366521653501</v>
      </c>
      <c r="H45" s="5">
        <v>0.119705832240182</v>
      </c>
      <c r="I45" s="5">
        <v>3.0794613590607901E-2</v>
      </c>
      <c r="J45" s="3" t="s">
        <v>1234</v>
      </c>
    </row>
    <row r="46" spans="1:10" x14ac:dyDescent="0.35">
      <c r="A46" s="3" t="s">
        <v>882</v>
      </c>
      <c r="B46" s="3" t="s">
        <v>1088</v>
      </c>
      <c r="C46" s="4">
        <v>27</v>
      </c>
      <c r="D46" s="4">
        <v>704</v>
      </c>
      <c r="E46" s="5">
        <v>3.83522727272727E-2</v>
      </c>
      <c r="F46" s="6">
        <v>25.226692488589801</v>
      </c>
      <c r="G46" s="6">
        <v>670.56366521653501</v>
      </c>
      <c r="H46" s="5">
        <v>3.7620130342797001E-2</v>
      </c>
      <c r="I46" s="5">
        <v>1.8948369383819701E-2</v>
      </c>
      <c r="J46" s="3" t="s">
        <v>1235</v>
      </c>
    </row>
    <row r="47" spans="1:10" x14ac:dyDescent="0.35">
      <c r="A47" s="3" t="s">
        <v>882</v>
      </c>
      <c r="B47" s="3" t="s">
        <v>1090</v>
      </c>
      <c r="C47" s="4">
        <v>163</v>
      </c>
      <c r="D47" s="4">
        <v>704</v>
      </c>
      <c r="E47" s="5">
        <v>0.23153409090909099</v>
      </c>
      <c r="F47" s="6">
        <v>166.421229448269</v>
      </c>
      <c r="G47" s="6">
        <v>670.56366521653501</v>
      </c>
      <c r="H47" s="5">
        <v>0.24818110208003799</v>
      </c>
      <c r="I47" s="5">
        <v>4.1618656897726099E-2</v>
      </c>
      <c r="J47" s="3" t="s">
        <v>1236</v>
      </c>
    </row>
    <row r="48" spans="1:10" x14ac:dyDescent="0.35">
      <c r="A48" s="3" t="s">
        <v>882</v>
      </c>
      <c r="B48" s="3" t="s">
        <v>1092</v>
      </c>
      <c r="C48" s="4">
        <v>81</v>
      </c>
      <c r="D48" s="4">
        <v>704</v>
      </c>
      <c r="E48" s="5">
        <v>0.115056818181818</v>
      </c>
      <c r="F48" s="6">
        <v>71.685222784263203</v>
      </c>
      <c r="G48" s="6">
        <v>670.56366521653501</v>
      </c>
      <c r="H48" s="5">
        <v>0.10690293331225301</v>
      </c>
      <c r="I48" s="5">
        <v>3.1483438534156097E-2</v>
      </c>
      <c r="J48" s="3" t="s">
        <v>1237</v>
      </c>
    </row>
    <row r="49" spans="1:10" x14ac:dyDescent="0.35">
      <c r="A49" s="3" t="s">
        <v>882</v>
      </c>
      <c r="B49" s="3" t="s">
        <v>1094</v>
      </c>
      <c r="C49" s="4">
        <v>221</v>
      </c>
      <c r="D49" s="4">
        <v>704</v>
      </c>
      <c r="E49" s="5">
        <v>0.31392045454545497</v>
      </c>
      <c r="F49" s="6">
        <v>194.90936486071999</v>
      </c>
      <c r="G49" s="6">
        <v>670.56366521653501</v>
      </c>
      <c r="H49" s="5">
        <v>0.290664965865367</v>
      </c>
      <c r="I49" s="5">
        <v>4.5789439576719902E-2</v>
      </c>
      <c r="J49" s="3" t="s">
        <v>1238</v>
      </c>
    </row>
    <row r="50" spans="1:10" x14ac:dyDescent="0.35">
      <c r="A50" s="3" t="s">
        <v>882</v>
      </c>
      <c r="B50" s="3" t="s">
        <v>1096</v>
      </c>
      <c r="C50" s="4">
        <v>292</v>
      </c>
      <c r="D50" s="4">
        <v>704</v>
      </c>
      <c r="E50" s="5">
        <v>0.41477272727272702</v>
      </c>
      <c r="F50" s="6">
        <v>277.648083033342</v>
      </c>
      <c r="G50" s="6">
        <v>670.56366521653501</v>
      </c>
      <c r="H50" s="5">
        <v>0.41405178573713097</v>
      </c>
      <c r="I50" s="5">
        <v>4.8611123622055698E-2</v>
      </c>
      <c r="J50" s="3" t="s">
        <v>1239</v>
      </c>
    </row>
    <row r="51" spans="1:10" x14ac:dyDescent="0.35">
      <c r="A51" s="3" t="s">
        <v>882</v>
      </c>
      <c r="B51" s="3" t="s">
        <v>1098</v>
      </c>
      <c r="C51" s="4">
        <v>252</v>
      </c>
      <c r="D51" s="4">
        <v>704</v>
      </c>
      <c r="E51" s="5">
        <v>0.35795454545454503</v>
      </c>
      <c r="F51" s="6">
        <v>235.99465097971199</v>
      </c>
      <c r="G51" s="6">
        <v>670.56366521653501</v>
      </c>
      <c r="H51" s="5">
        <v>0.35193474269666303</v>
      </c>
      <c r="I51" s="5">
        <v>4.7300432711577099E-2</v>
      </c>
      <c r="J51" s="3" t="s">
        <v>1240</v>
      </c>
    </row>
    <row r="52" spans="1:10" x14ac:dyDescent="0.35">
      <c r="A52" s="3" t="s">
        <v>882</v>
      </c>
      <c r="B52" s="3" t="s">
        <v>1100</v>
      </c>
      <c r="C52" s="4">
        <v>133</v>
      </c>
      <c r="D52" s="4">
        <v>704</v>
      </c>
      <c r="E52" s="5">
        <v>0.188920454545455</v>
      </c>
      <c r="F52" s="6">
        <v>128.11319813618101</v>
      </c>
      <c r="G52" s="6">
        <v>670.56366521653501</v>
      </c>
      <c r="H52" s="5">
        <v>0.191052997323992</v>
      </c>
      <c r="I52" s="5">
        <v>3.8622421625577302E-2</v>
      </c>
      <c r="J52" s="3" t="s">
        <v>1241</v>
      </c>
    </row>
    <row r="53" spans="1:10" x14ac:dyDescent="0.35">
      <c r="A53" s="3" t="s">
        <v>882</v>
      </c>
      <c r="B53" s="3" t="s">
        <v>201</v>
      </c>
      <c r="C53" s="4">
        <v>9</v>
      </c>
      <c r="D53" s="4">
        <v>704</v>
      </c>
      <c r="E53" s="5">
        <v>1.2784090909090899E-2</v>
      </c>
      <c r="F53" s="6">
        <v>9.4987783300888395</v>
      </c>
      <c r="G53" s="6">
        <v>670.56366521653501</v>
      </c>
      <c r="H53" s="5">
        <v>1.4165363891319E-2</v>
      </c>
      <c r="I53" s="5">
        <v>1.10843258130972E-2</v>
      </c>
      <c r="J53" s="3" t="s">
        <v>826</v>
      </c>
    </row>
    <row r="54" spans="1:10" x14ac:dyDescent="0.35">
      <c r="A54" s="3" t="s">
        <v>882</v>
      </c>
      <c r="B54" s="3" t="s">
        <v>1102</v>
      </c>
      <c r="C54" s="4">
        <v>170</v>
      </c>
      <c r="D54" s="4">
        <v>704</v>
      </c>
      <c r="E54" s="5">
        <v>0.24147727272727301</v>
      </c>
      <c r="F54" s="6">
        <v>173.579173765745</v>
      </c>
      <c r="G54" s="6">
        <v>670.56366521653501</v>
      </c>
      <c r="H54" s="5">
        <v>0.258855620680989</v>
      </c>
      <c r="I54" s="5">
        <v>4.2227047342771301E-2</v>
      </c>
      <c r="J54" s="3" t="s">
        <v>1242</v>
      </c>
    </row>
    <row r="55" spans="1:10" x14ac:dyDescent="0.35">
      <c r="A55" s="3" t="s">
        <v>882</v>
      </c>
      <c r="B55" s="3" t="s">
        <v>1104</v>
      </c>
      <c r="C55" s="4">
        <v>306</v>
      </c>
      <c r="D55" s="4">
        <v>704</v>
      </c>
      <c r="E55" s="5">
        <v>0.43465909090909099</v>
      </c>
      <c r="F55" s="6">
        <v>277.486974711519</v>
      </c>
      <c r="G55" s="6">
        <v>670.56366521653501</v>
      </c>
      <c r="H55" s="5">
        <v>0.41381152768233398</v>
      </c>
      <c r="I55" s="5">
        <v>4.8910023921283297E-2</v>
      </c>
      <c r="J55" s="3" t="s">
        <v>1239</v>
      </c>
    </row>
    <row r="56" spans="1:10" x14ac:dyDescent="0.35">
      <c r="A56" s="3" t="s">
        <v>882</v>
      </c>
      <c r="B56" s="3" t="s">
        <v>145</v>
      </c>
      <c r="C56" s="4">
        <v>2</v>
      </c>
      <c r="D56" s="4">
        <v>704</v>
      </c>
      <c r="E56" s="5">
        <v>2.8409090909090901E-3</v>
      </c>
      <c r="F56" s="6">
        <v>0.77416491711995306</v>
      </c>
      <c r="G56" s="6">
        <v>670.56366521653501</v>
      </c>
      <c r="H56" s="5">
        <v>1.15449875571466E-3</v>
      </c>
      <c r="I56" s="5">
        <v>5.2514493349944402E-3</v>
      </c>
      <c r="J56" s="3" t="s">
        <v>1231</v>
      </c>
    </row>
    <row r="57" spans="1:10" x14ac:dyDescent="0.35">
      <c r="A57" s="3" t="s">
        <v>887</v>
      </c>
      <c r="B57" s="3" t="s">
        <v>1082</v>
      </c>
      <c r="C57" s="4">
        <v>112</v>
      </c>
      <c r="D57" s="4">
        <v>825</v>
      </c>
      <c r="E57" s="5">
        <v>0.13575757575757599</v>
      </c>
      <c r="F57" s="6">
        <v>87.789636531839406</v>
      </c>
      <c r="G57" s="6">
        <v>634.18163109689704</v>
      </c>
      <c r="H57" s="5">
        <v>0.138429800276612</v>
      </c>
      <c r="I57" s="5">
        <v>3.1219609612667901E-2</v>
      </c>
      <c r="J57" s="3" t="s">
        <v>1243</v>
      </c>
    </row>
    <row r="58" spans="1:10" x14ac:dyDescent="0.35">
      <c r="A58" s="3" t="s">
        <v>887</v>
      </c>
      <c r="B58" s="3" t="s">
        <v>1084</v>
      </c>
      <c r="C58" s="4">
        <v>96</v>
      </c>
      <c r="D58" s="4">
        <v>825</v>
      </c>
      <c r="E58" s="5">
        <v>0.116363636363636</v>
      </c>
      <c r="F58" s="6">
        <v>68.575828616972998</v>
      </c>
      <c r="G58" s="6">
        <v>634.18163109689704</v>
      </c>
      <c r="H58" s="5">
        <v>0.108132789179596</v>
      </c>
      <c r="I58" s="5">
        <v>2.92262484934072E-2</v>
      </c>
      <c r="J58" s="3" t="s">
        <v>1244</v>
      </c>
    </row>
    <row r="59" spans="1:10" x14ac:dyDescent="0.35">
      <c r="A59" s="3" t="s">
        <v>887</v>
      </c>
      <c r="B59" s="3" t="s">
        <v>1086</v>
      </c>
      <c r="C59" s="4">
        <v>83</v>
      </c>
      <c r="D59" s="4">
        <v>825</v>
      </c>
      <c r="E59" s="5">
        <v>0.100606060606061</v>
      </c>
      <c r="F59" s="6">
        <v>60.634832625681398</v>
      </c>
      <c r="G59" s="6">
        <v>634.18163109689704</v>
      </c>
      <c r="H59" s="5">
        <v>9.56111461645551E-2</v>
      </c>
      <c r="I59" s="5">
        <v>2.74166691138833E-2</v>
      </c>
      <c r="J59" s="3" t="s">
        <v>1245</v>
      </c>
    </row>
    <row r="60" spans="1:10" x14ac:dyDescent="0.35">
      <c r="A60" s="3" t="s">
        <v>887</v>
      </c>
      <c r="B60" s="3" t="s">
        <v>1088</v>
      </c>
      <c r="C60" s="4">
        <v>34</v>
      </c>
      <c r="D60" s="4">
        <v>825</v>
      </c>
      <c r="E60" s="5">
        <v>4.12121212121212E-2</v>
      </c>
      <c r="F60" s="6">
        <v>28.883482524625698</v>
      </c>
      <c r="G60" s="6">
        <v>634.18163109689704</v>
      </c>
      <c r="H60" s="5">
        <v>4.5544495627645502E-2</v>
      </c>
      <c r="I60" s="5">
        <v>1.8117630246200299E-2</v>
      </c>
      <c r="J60" s="3" t="s">
        <v>1246</v>
      </c>
    </row>
    <row r="61" spans="1:10" x14ac:dyDescent="0.35">
      <c r="A61" s="3" t="s">
        <v>887</v>
      </c>
      <c r="B61" s="3" t="s">
        <v>1090</v>
      </c>
      <c r="C61" s="4">
        <v>189</v>
      </c>
      <c r="D61" s="4">
        <v>825</v>
      </c>
      <c r="E61" s="5">
        <v>0.22909090909090901</v>
      </c>
      <c r="F61" s="6">
        <v>142.74565220416901</v>
      </c>
      <c r="G61" s="6">
        <v>634.18163109689704</v>
      </c>
      <c r="H61" s="5">
        <v>0.225086387250404</v>
      </c>
      <c r="I61" s="5">
        <v>3.8303031862542698E-2</v>
      </c>
      <c r="J61" s="3" t="s">
        <v>1247</v>
      </c>
    </row>
    <row r="62" spans="1:10" x14ac:dyDescent="0.35">
      <c r="A62" s="3" t="s">
        <v>887</v>
      </c>
      <c r="B62" s="3" t="s">
        <v>1092</v>
      </c>
      <c r="C62" s="4">
        <v>87</v>
      </c>
      <c r="D62" s="4">
        <v>825</v>
      </c>
      <c r="E62" s="5">
        <v>0.105454545454545</v>
      </c>
      <c r="F62" s="6">
        <v>64.881309378626</v>
      </c>
      <c r="G62" s="6">
        <v>634.18163109689704</v>
      </c>
      <c r="H62" s="5">
        <v>0.102307140726239</v>
      </c>
      <c r="I62" s="5">
        <v>2.7993777025448401E-2</v>
      </c>
      <c r="J62" s="3" t="s">
        <v>1248</v>
      </c>
    </row>
    <row r="63" spans="1:10" x14ac:dyDescent="0.35">
      <c r="A63" s="3" t="s">
        <v>887</v>
      </c>
      <c r="B63" s="3" t="s">
        <v>1094</v>
      </c>
      <c r="C63" s="4">
        <v>279</v>
      </c>
      <c r="D63" s="4">
        <v>825</v>
      </c>
      <c r="E63" s="5">
        <v>0.33818181818181797</v>
      </c>
      <c r="F63" s="6">
        <v>202.997054964797</v>
      </c>
      <c r="G63" s="6">
        <v>634.18163109689704</v>
      </c>
      <c r="H63" s="5">
        <v>0.32009292765810299</v>
      </c>
      <c r="I63" s="5">
        <v>4.3119340999400298E-2</v>
      </c>
      <c r="J63" s="3" t="s">
        <v>1249</v>
      </c>
    </row>
    <row r="64" spans="1:10" x14ac:dyDescent="0.35">
      <c r="A64" s="3" t="s">
        <v>887</v>
      </c>
      <c r="B64" s="3" t="s">
        <v>1096</v>
      </c>
      <c r="C64" s="4">
        <v>343</v>
      </c>
      <c r="D64" s="4">
        <v>825</v>
      </c>
      <c r="E64" s="5">
        <v>0.41575757575757599</v>
      </c>
      <c r="F64" s="6">
        <v>263.848421809873</v>
      </c>
      <c r="G64" s="6">
        <v>634.18163109689704</v>
      </c>
      <c r="H64" s="5">
        <v>0.41604551262942502</v>
      </c>
      <c r="I64" s="5">
        <v>4.4920467866408402E-2</v>
      </c>
      <c r="J64" s="3" t="s">
        <v>1250</v>
      </c>
    </row>
    <row r="65" spans="1:10" x14ac:dyDescent="0.35">
      <c r="A65" s="3" t="s">
        <v>887</v>
      </c>
      <c r="B65" s="3" t="s">
        <v>1098</v>
      </c>
      <c r="C65" s="4">
        <v>302</v>
      </c>
      <c r="D65" s="4">
        <v>825</v>
      </c>
      <c r="E65" s="5">
        <v>0.36606060606060598</v>
      </c>
      <c r="F65" s="6">
        <v>239.667349171035</v>
      </c>
      <c r="G65" s="6">
        <v>634.18163109689704</v>
      </c>
      <c r="H65" s="5">
        <v>0.37791594303433201</v>
      </c>
      <c r="I65" s="5">
        <v>4.39064180079091E-2</v>
      </c>
      <c r="J65" s="3" t="s">
        <v>1251</v>
      </c>
    </row>
    <row r="66" spans="1:10" x14ac:dyDescent="0.35">
      <c r="A66" s="3" t="s">
        <v>887</v>
      </c>
      <c r="B66" s="3" t="s">
        <v>1100</v>
      </c>
      <c r="C66" s="4">
        <v>139</v>
      </c>
      <c r="D66" s="4">
        <v>825</v>
      </c>
      <c r="E66" s="5">
        <v>0.16848484848484799</v>
      </c>
      <c r="F66" s="6">
        <v>118.284148051785</v>
      </c>
      <c r="G66" s="6">
        <v>634.18163109689704</v>
      </c>
      <c r="H66" s="5">
        <v>0.18651462333779301</v>
      </c>
      <c r="I66" s="5">
        <v>3.4114825158223103E-2</v>
      </c>
      <c r="J66" s="3" t="s">
        <v>1252</v>
      </c>
    </row>
    <row r="67" spans="1:10" x14ac:dyDescent="0.35">
      <c r="A67" s="3" t="s">
        <v>887</v>
      </c>
      <c r="B67" s="3" t="s">
        <v>201</v>
      </c>
      <c r="C67" s="4">
        <v>27</v>
      </c>
      <c r="D67" s="4">
        <v>825</v>
      </c>
      <c r="E67" s="5">
        <v>3.2727272727272702E-2</v>
      </c>
      <c r="F67" s="6">
        <v>15.3989715178864</v>
      </c>
      <c r="G67" s="6">
        <v>634.18163109689704</v>
      </c>
      <c r="H67" s="5">
        <v>2.4281642297415602E-2</v>
      </c>
      <c r="I67" s="5">
        <v>1.6216496011776601E-2</v>
      </c>
      <c r="J67" s="3" t="s">
        <v>1253</v>
      </c>
    </row>
    <row r="68" spans="1:10" x14ac:dyDescent="0.35">
      <c r="A68" s="3" t="s">
        <v>887</v>
      </c>
      <c r="B68" s="3" t="s">
        <v>1102</v>
      </c>
      <c r="C68" s="4">
        <v>223</v>
      </c>
      <c r="D68" s="4">
        <v>825</v>
      </c>
      <c r="E68" s="5">
        <v>0.27030303030302999</v>
      </c>
      <c r="F68" s="6">
        <v>178.79234748064499</v>
      </c>
      <c r="G68" s="6">
        <v>634.18163109689704</v>
      </c>
      <c r="H68" s="5">
        <v>0.281926089803959</v>
      </c>
      <c r="I68" s="5">
        <v>4.0478496121485998E-2</v>
      </c>
      <c r="J68" s="3" t="s">
        <v>1254</v>
      </c>
    </row>
    <row r="69" spans="1:10" x14ac:dyDescent="0.35">
      <c r="A69" s="3" t="s">
        <v>887</v>
      </c>
      <c r="B69" s="3" t="s">
        <v>1104</v>
      </c>
      <c r="C69" s="4">
        <v>350</v>
      </c>
      <c r="D69" s="4">
        <v>825</v>
      </c>
      <c r="E69" s="5">
        <v>0.42424242424242398</v>
      </c>
      <c r="F69" s="6">
        <v>271.05398739941597</v>
      </c>
      <c r="G69" s="6">
        <v>634.18163109689704</v>
      </c>
      <c r="H69" s="5">
        <v>0.42740750300602998</v>
      </c>
      <c r="I69" s="5">
        <v>4.5045822254934899E-2</v>
      </c>
      <c r="J69" s="3" t="s">
        <v>1255</v>
      </c>
    </row>
    <row r="70" spans="1:10" x14ac:dyDescent="0.35">
      <c r="A70" s="3" t="s">
        <v>887</v>
      </c>
      <c r="B70" s="3" t="s">
        <v>145</v>
      </c>
      <c r="C70" s="4">
        <v>5</v>
      </c>
      <c r="D70" s="4">
        <v>825</v>
      </c>
      <c r="E70" s="5">
        <v>6.0606060606060597E-3</v>
      </c>
      <c r="F70" s="6">
        <v>2.9752815132997501</v>
      </c>
      <c r="G70" s="6">
        <v>634.18163109689704</v>
      </c>
      <c r="H70" s="5">
        <v>4.6915289995921698E-3</v>
      </c>
      <c r="I70" s="5">
        <v>7.0740091984588301E-3</v>
      </c>
      <c r="J70" s="3" t="s">
        <v>842</v>
      </c>
    </row>
    <row r="71" spans="1:10" x14ac:dyDescent="0.35">
      <c r="A71" s="3" t="s">
        <v>892</v>
      </c>
      <c r="B71" s="3" t="s">
        <v>1082</v>
      </c>
      <c r="C71" s="4">
        <v>107</v>
      </c>
      <c r="D71" s="4">
        <v>771</v>
      </c>
      <c r="E71" s="5">
        <v>0.13878080415045399</v>
      </c>
      <c r="F71" s="6">
        <v>72.601401860418093</v>
      </c>
      <c r="G71" s="6">
        <v>521.90777054040302</v>
      </c>
      <c r="H71" s="5">
        <v>0.139107723545185</v>
      </c>
      <c r="I71" s="5">
        <v>3.2594849199752599E-2</v>
      </c>
      <c r="J71" s="3" t="s">
        <v>1256</v>
      </c>
    </row>
    <row r="72" spans="1:10" x14ac:dyDescent="0.35">
      <c r="A72" s="3" t="s">
        <v>892</v>
      </c>
      <c r="B72" s="3" t="s">
        <v>1084</v>
      </c>
      <c r="C72" s="4">
        <v>77</v>
      </c>
      <c r="D72" s="4">
        <v>771</v>
      </c>
      <c r="E72" s="5">
        <v>9.98702983138781E-2</v>
      </c>
      <c r="F72" s="6">
        <v>54.162315046941202</v>
      </c>
      <c r="G72" s="6">
        <v>521.90777054040302</v>
      </c>
      <c r="H72" s="5">
        <v>0.103777560144122</v>
      </c>
      <c r="I72" s="5">
        <v>2.8268199354108001E-2</v>
      </c>
      <c r="J72" s="3" t="s">
        <v>1257</v>
      </c>
    </row>
    <row r="73" spans="1:10" x14ac:dyDescent="0.35">
      <c r="A73" s="3" t="s">
        <v>892</v>
      </c>
      <c r="B73" s="3" t="s">
        <v>1086</v>
      </c>
      <c r="C73" s="4">
        <v>82</v>
      </c>
      <c r="D73" s="4">
        <v>771</v>
      </c>
      <c r="E73" s="5">
        <v>0.106355382619974</v>
      </c>
      <c r="F73" s="6">
        <v>58.1401926871374</v>
      </c>
      <c r="G73" s="6">
        <v>521.90777054040302</v>
      </c>
      <c r="H73" s="5">
        <v>0.11139936204999799</v>
      </c>
      <c r="I73" s="5">
        <v>2.90662888258463E-2</v>
      </c>
      <c r="J73" s="3" t="s">
        <v>1258</v>
      </c>
    </row>
    <row r="74" spans="1:10" x14ac:dyDescent="0.35">
      <c r="A74" s="3" t="s">
        <v>892</v>
      </c>
      <c r="B74" s="3" t="s">
        <v>1088</v>
      </c>
      <c r="C74" s="4">
        <v>19</v>
      </c>
      <c r="D74" s="4">
        <v>771</v>
      </c>
      <c r="E74" s="5">
        <v>2.46433203631647E-2</v>
      </c>
      <c r="F74" s="6">
        <v>11.171458318082401</v>
      </c>
      <c r="G74" s="6">
        <v>521.90777054040302</v>
      </c>
      <c r="H74" s="5">
        <v>2.14050430912631E-2</v>
      </c>
      <c r="I74" s="5">
        <v>1.4617017548648199E-2</v>
      </c>
      <c r="J74" s="3" t="s">
        <v>1259</v>
      </c>
    </row>
    <row r="75" spans="1:10" x14ac:dyDescent="0.35">
      <c r="A75" s="3" t="s">
        <v>892</v>
      </c>
      <c r="B75" s="3" t="s">
        <v>1090</v>
      </c>
      <c r="C75" s="4">
        <v>141</v>
      </c>
      <c r="D75" s="4">
        <v>771</v>
      </c>
      <c r="E75" s="5">
        <v>0.18287937743190699</v>
      </c>
      <c r="F75" s="6">
        <v>102.681693804795</v>
      </c>
      <c r="G75" s="6">
        <v>521.90777054040302</v>
      </c>
      <c r="H75" s="5">
        <v>0.19674298717276201</v>
      </c>
      <c r="I75" s="5">
        <v>3.64462524160514E-2</v>
      </c>
      <c r="J75" s="3" t="s">
        <v>1260</v>
      </c>
    </row>
    <row r="76" spans="1:10" x14ac:dyDescent="0.35">
      <c r="A76" s="3" t="s">
        <v>892</v>
      </c>
      <c r="B76" s="3" t="s">
        <v>1092</v>
      </c>
      <c r="C76" s="4">
        <v>126</v>
      </c>
      <c r="D76" s="4">
        <v>771</v>
      </c>
      <c r="E76" s="5">
        <v>0.16342412451361901</v>
      </c>
      <c r="F76" s="6">
        <v>70.597574874373507</v>
      </c>
      <c r="G76" s="6">
        <v>521.90777054040302</v>
      </c>
      <c r="H76" s="5">
        <v>0.13526829616135799</v>
      </c>
      <c r="I76" s="5">
        <v>3.4860866480272999E-2</v>
      </c>
      <c r="J76" s="3" t="s">
        <v>1261</v>
      </c>
    </row>
    <row r="77" spans="1:10" x14ac:dyDescent="0.35">
      <c r="A77" s="3" t="s">
        <v>892</v>
      </c>
      <c r="B77" s="3" t="s">
        <v>1094</v>
      </c>
      <c r="C77" s="4">
        <v>254</v>
      </c>
      <c r="D77" s="4">
        <v>771</v>
      </c>
      <c r="E77" s="5">
        <v>0.32944228274967602</v>
      </c>
      <c r="F77" s="6">
        <v>183.32421642909901</v>
      </c>
      <c r="G77" s="6">
        <v>521.90777054040302</v>
      </c>
      <c r="H77" s="5">
        <v>0.35125787883801401</v>
      </c>
      <c r="I77" s="5">
        <v>4.4313410648235803E-2</v>
      </c>
      <c r="J77" s="3" t="s">
        <v>1262</v>
      </c>
    </row>
    <row r="78" spans="1:10" x14ac:dyDescent="0.35">
      <c r="A78" s="3" t="s">
        <v>892</v>
      </c>
      <c r="B78" s="3" t="s">
        <v>1096</v>
      </c>
      <c r="C78" s="4">
        <v>363</v>
      </c>
      <c r="D78" s="4">
        <v>771</v>
      </c>
      <c r="E78" s="5">
        <v>0.47081712062256798</v>
      </c>
      <c r="F78" s="6">
        <v>234.429098232473</v>
      </c>
      <c r="G78" s="6">
        <v>521.90777054040302</v>
      </c>
      <c r="H78" s="5">
        <v>0.44917725212203002</v>
      </c>
      <c r="I78" s="5">
        <v>4.7060489659394501E-2</v>
      </c>
      <c r="J78" s="3" t="s">
        <v>1263</v>
      </c>
    </row>
    <row r="79" spans="1:10" x14ac:dyDescent="0.35">
      <c r="A79" s="3" t="s">
        <v>892</v>
      </c>
      <c r="B79" s="3" t="s">
        <v>1098</v>
      </c>
      <c r="C79" s="4">
        <v>283</v>
      </c>
      <c r="D79" s="4">
        <v>771</v>
      </c>
      <c r="E79" s="5">
        <v>0.36705577172503201</v>
      </c>
      <c r="F79" s="6">
        <v>184.79108037992199</v>
      </c>
      <c r="G79" s="6">
        <v>521.90777054040302</v>
      </c>
      <c r="H79" s="5">
        <v>0.35406845962186501</v>
      </c>
      <c r="I79" s="5">
        <v>4.54439607797145E-2</v>
      </c>
      <c r="J79" s="3" t="s">
        <v>1264</v>
      </c>
    </row>
    <row r="80" spans="1:10" x14ac:dyDescent="0.35">
      <c r="A80" s="3" t="s">
        <v>892</v>
      </c>
      <c r="B80" s="3" t="s">
        <v>1100</v>
      </c>
      <c r="C80" s="4">
        <v>122</v>
      </c>
      <c r="D80" s="4">
        <v>771</v>
      </c>
      <c r="E80" s="5">
        <v>0.158236057068742</v>
      </c>
      <c r="F80" s="6">
        <v>81.805787159727998</v>
      </c>
      <c r="G80" s="6">
        <v>521.90777054040302</v>
      </c>
      <c r="H80" s="5">
        <v>0.156743761594167</v>
      </c>
      <c r="I80" s="5">
        <v>3.4409258294314397E-2</v>
      </c>
      <c r="J80" s="3" t="s">
        <v>1265</v>
      </c>
    </row>
    <row r="81" spans="1:10" x14ac:dyDescent="0.35">
      <c r="A81" s="3" t="s">
        <v>892</v>
      </c>
      <c r="B81" s="3" t="s">
        <v>201</v>
      </c>
      <c r="C81" s="4">
        <v>12</v>
      </c>
      <c r="D81" s="4">
        <v>771</v>
      </c>
      <c r="E81" s="5">
        <v>1.5564202334630401E-2</v>
      </c>
      <c r="F81" s="6">
        <v>9.8266316455932703</v>
      </c>
      <c r="G81" s="6">
        <v>521.90777054040302</v>
      </c>
      <c r="H81" s="5">
        <v>1.8828291511004701E-2</v>
      </c>
      <c r="I81" s="5">
        <v>1.1670368208382E-2</v>
      </c>
      <c r="J81" s="3" t="s">
        <v>1266</v>
      </c>
    </row>
    <row r="82" spans="1:10" x14ac:dyDescent="0.35">
      <c r="A82" s="3" t="s">
        <v>892</v>
      </c>
      <c r="B82" s="3" t="s">
        <v>1102</v>
      </c>
      <c r="C82" s="4">
        <v>245</v>
      </c>
      <c r="D82" s="4">
        <v>771</v>
      </c>
      <c r="E82" s="5">
        <v>0.31776913099870302</v>
      </c>
      <c r="F82" s="6">
        <v>157.626615624728</v>
      </c>
      <c r="G82" s="6">
        <v>521.90777054040302</v>
      </c>
      <c r="H82" s="5">
        <v>0.30202005894933298</v>
      </c>
      <c r="I82" s="5">
        <v>4.3898427331420797E-2</v>
      </c>
      <c r="J82" s="3" t="s">
        <v>1267</v>
      </c>
    </row>
    <row r="83" spans="1:10" x14ac:dyDescent="0.35">
      <c r="A83" s="3" t="s">
        <v>892</v>
      </c>
      <c r="B83" s="3" t="s">
        <v>1104</v>
      </c>
      <c r="C83" s="4">
        <v>316</v>
      </c>
      <c r="D83" s="4">
        <v>771</v>
      </c>
      <c r="E83" s="5">
        <v>0.40985732814526599</v>
      </c>
      <c r="F83" s="6">
        <v>212.41221188901801</v>
      </c>
      <c r="G83" s="6">
        <v>521.90777054040302</v>
      </c>
      <c r="H83" s="5">
        <v>0.40699185541743899</v>
      </c>
      <c r="I83" s="5">
        <v>4.6368418892409301E-2</v>
      </c>
      <c r="J83" s="3" t="s">
        <v>1268</v>
      </c>
    </row>
    <row r="84" spans="1:10" x14ac:dyDescent="0.35">
      <c r="A84" s="3" t="s">
        <v>892</v>
      </c>
      <c r="B84" s="3" t="s">
        <v>145</v>
      </c>
      <c r="C84" s="4">
        <v>2</v>
      </c>
      <c r="D84" s="4">
        <v>771</v>
      </c>
      <c r="E84" s="5">
        <v>2.5940337224383899E-3</v>
      </c>
      <c r="F84" s="6">
        <v>1.94283982662548</v>
      </c>
      <c r="G84" s="6">
        <v>521.90777054040302</v>
      </c>
      <c r="H84" s="5">
        <v>3.7225730987177799E-3</v>
      </c>
      <c r="I84" s="5">
        <v>4.7956912519958499E-3</v>
      </c>
      <c r="J84" s="3" t="s">
        <v>822</v>
      </c>
    </row>
    <row r="85" spans="1:10" x14ac:dyDescent="0.35">
      <c r="A85" s="3" t="s">
        <v>897</v>
      </c>
      <c r="B85" s="3" t="s">
        <v>1082</v>
      </c>
      <c r="C85" s="4">
        <v>41</v>
      </c>
      <c r="D85" s="4">
        <v>352</v>
      </c>
      <c r="E85" s="5">
        <v>0.116477272727273</v>
      </c>
      <c r="F85" s="6">
        <v>25.487112455354801</v>
      </c>
      <c r="G85" s="6">
        <v>230.035058592941</v>
      </c>
      <c r="H85" s="5">
        <v>0.110796643830085</v>
      </c>
      <c r="I85" s="5">
        <v>4.4762335944737899E-2</v>
      </c>
      <c r="J85" s="3" t="s">
        <v>1269</v>
      </c>
    </row>
    <row r="86" spans="1:10" x14ac:dyDescent="0.35">
      <c r="A86" s="3" t="s">
        <v>897</v>
      </c>
      <c r="B86" s="3" t="s">
        <v>1084</v>
      </c>
      <c r="C86" s="4">
        <v>36</v>
      </c>
      <c r="D86" s="4">
        <v>352</v>
      </c>
      <c r="E86" s="5">
        <v>0.102272727272727</v>
      </c>
      <c r="F86" s="6">
        <v>22.3597813623172</v>
      </c>
      <c r="G86" s="6">
        <v>230.035058592941</v>
      </c>
      <c r="H86" s="5">
        <v>9.7201624391889202E-2</v>
      </c>
      <c r="I86" s="5">
        <v>4.22800421058235E-2</v>
      </c>
      <c r="J86" s="3" t="s">
        <v>1270</v>
      </c>
    </row>
    <row r="87" spans="1:10" x14ac:dyDescent="0.35">
      <c r="A87" s="3" t="s">
        <v>897</v>
      </c>
      <c r="B87" s="3" t="s">
        <v>1086</v>
      </c>
      <c r="C87" s="4">
        <v>49</v>
      </c>
      <c r="D87" s="4">
        <v>352</v>
      </c>
      <c r="E87" s="5">
        <v>0.139204545454545</v>
      </c>
      <c r="F87" s="6">
        <v>29.6453676179326</v>
      </c>
      <c r="G87" s="6">
        <v>230.035058592941</v>
      </c>
      <c r="H87" s="5">
        <v>0.12887325870788899</v>
      </c>
      <c r="I87" s="5">
        <v>4.8301428349294503E-2</v>
      </c>
      <c r="J87" s="3" t="s">
        <v>1271</v>
      </c>
    </row>
    <row r="88" spans="1:10" x14ac:dyDescent="0.35">
      <c r="A88" s="3" t="s">
        <v>897</v>
      </c>
      <c r="B88" s="3" t="s">
        <v>1088</v>
      </c>
      <c r="C88" s="4">
        <v>15</v>
      </c>
      <c r="D88" s="4">
        <v>352</v>
      </c>
      <c r="E88" s="5">
        <v>4.2613636363636402E-2</v>
      </c>
      <c r="F88" s="6">
        <v>6.4753939091120598</v>
      </c>
      <c r="G88" s="6">
        <v>230.035058592941</v>
      </c>
      <c r="H88" s="5">
        <v>2.8149595756056502E-2</v>
      </c>
      <c r="I88" s="5">
        <v>2.8183907149339899E-2</v>
      </c>
      <c r="J88" s="3" t="s">
        <v>1272</v>
      </c>
    </row>
    <row r="89" spans="1:10" x14ac:dyDescent="0.35">
      <c r="A89" s="3" t="s">
        <v>897</v>
      </c>
      <c r="B89" s="3" t="s">
        <v>1090</v>
      </c>
      <c r="C89" s="4">
        <v>62</v>
      </c>
      <c r="D89" s="4">
        <v>352</v>
      </c>
      <c r="E89" s="5">
        <v>0.17613636363636401</v>
      </c>
      <c r="F89" s="6">
        <v>40.825874839079702</v>
      </c>
      <c r="G89" s="6">
        <v>230.035058592941</v>
      </c>
      <c r="H89" s="5">
        <v>0.17747675110394001</v>
      </c>
      <c r="I89" s="5">
        <v>5.3153940160073201E-2</v>
      </c>
      <c r="J89" s="3" t="s">
        <v>1273</v>
      </c>
    </row>
    <row r="90" spans="1:10" x14ac:dyDescent="0.35">
      <c r="A90" s="3" t="s">
        <v>897</v>
      </c>
      <c r="B90" s="3" t="s">
        <v>1092</v>
      </c>
      <c r="C90" s="4">
        <v>67</v>
      </c>
      <c r="D90" s="4">
        <v>352</v>
      </c>
      <c r="E90" s="5">
        <v>0.19034090909090901</v>
      </c>
      <c r="F90" s="6">
        <v>42.842812835947598</v>
      </c>
      <c r="G90" s="6">
        <v>230.035058592941</v>
      </c>
      <c r="H90" s="5">
        <v>0.18624471025418901</v>
      </c>
      <c r="I90" s="5">
        <v>5.4777278424942698E-2</v>
      </c>
      <c r="J90" s="3" t="s">
        <v>1274</v>
      </c>
    </row>
    <row r="91" spans="1:10" x14ac:dyDescent="0.35">
      <c r="A91" s="3" t="s">
        <v>897</v>
      </c>
      <c r="B91" s="3" t="s">
        <v>1094</v>
      </c>
      <c r="C91" s="4">
        <v>125</v>
      </c>
      <c r="D91" s="4">
        <v>352</v>
      </c>
      <c r="E91" s="5">
        <v>0.35511363636363602</v>
      </c>
      <c r="F91" s="6">
        <v>84.973048677339307</v>
      </c>
      <c r="G91" s="6">
        <v>230.035058592941</v>
      </c>
      <c r="H91" s="5">
        <v>0.36939173183903101</v>
      </c>
      <c r="I91" s="5">
        <v>6.6774178622888702E-2</v>
      </c>
      <c r="J91" s="3" t="s">
        <v>1275</v>
      </c>
    </row>
    <row r="92" spans="1:10" x14ac:dyDescent="0.35">
      <c r="A92" s="3" t="s">
        <v>897</v>
      </c>
      <c r="B92" s="3" t="s">
        <v>1096</v>
      </c>
      <c r="C92" s="4">
        <v>149</v>
      </c>
      <c r="D92" s="4">
        <v>352</v>
      </c>
      <c r="E92" s="5">
        <v>0.42329545454545497</v>
      </c>
      <c r="F92" s="6">
        <v>98.200236583049303</v>
      </c>
      <c r="G92" s="6">
        <v>230.035058592941</v>
      </c>
      <c r="H92" s="5">
        <v>0.42689247971032002</v>
      </c>
      <c r="I92" s="5">
        <v>6.8941665766696705E-2</v>
      </c>
      <c r="J92" s="3" t="s">
        <v>1276</v>
      </c>
    </row>
    <row r="93" spans="1:10" x14ac:dyDescent="0.35">
      <c r="A93" s="3" t="s">
        <v>897</v>
      </c>
      <c r="B93" s="3" t="s">
        <v>1098</v>
      </c>
      <c r="C93" s="4">
        <v>137</v>
      </c>
      <c r="D93" s="4">
        <v>352</v>
      </c>
      <c r="E93" s="5">
        <v>0.38920454545454503</v>
      </c>
      <c r="F93" s="6">
        <v>90.034670898886404</v>
      </c>
      <c r="G93" s="6">
        <v>230.035058592941</v>
      </c>
      <c r="H93" s="5">
        <v>0.39139543098170798</v>
      </c>
      <c r="I93" s="5">
        <v>6.8033080024657994E-2</v>
      </c>
      <c r="J93" s="3" t="s">
        <v>1277</v>
      </c>
    </row>
    <row r="94" spans="1:10" x14ac:dyDescent="0.35">
      <c r="A94" s="3" t="s">
        <v>897</v>
      </c>
      <c r="B94" s="3" t="s">
        <v>1100</v>
      </c>
      <c r="C94" s="4">
        <v>49</v>
      </c>
      <c r="D94" s="4">
        <v>352</v>
      </c>
      <c r="E94" s="5">
        <v>0.139204545454545</v>
      </c>
      <c r="F94" s="6">
        <v>24.112010055060001</v>
      </c>
      <c r="G94" s="6">
        <v>230.035058592941</v>
      </c>
      <c r="H94" s="5">
        <v>0.104818848929143</v>
      </c>
      <c r="I94" s="5">
        <v>4.8301428349294503E-2</v>
      </c>
      <c r="J94" s="3" t="s">
        <v>1278</v>
      </c>
    </row>
    <row r="95" spans="1:10" x14ac:dyDescent="0.35">
      <c r="A95" s="3" t="s">
        <v>897</v>
      </c>
      <c r="B95" s="3" t="s">
        <v>201</v>
      </c>
      <c r="C95" s="4">
        <v>11</v>
      </c>
      <c r="D95" s="4">
        <v>352</v>
      </c>
      <c r="E95" s="5">
        <v>3.125E-2</v>
      </c>
      <c r="F95" s="6">
        <v>7.9171314838743196</v>
      </c>
      <c r="G95" s="6">
        <v>230.035058592941</v>
      </c>
      <c r="H95" s="5">
        <v>3.4417064652236803E-2</v>
      </c>
      <c r="I95" s="5">
        <v>2.42780695669064E-2</v>
      </c>
      <c r="J95" s="3" t="s">
        <v>1279</v>
      </c>
    </row>
    <row r="96" spans="1:10" x14ac:dyDescent="0.35">
      <c r="A96" s="3" t="s">
        <v>897</v>
      </c>
      <c r="B96" s="3" t="s">
        <v>1102</v>
      </c>
      <c r="C96" s="4">
        <v>97</v>
      </c>
      <c r="D96" s="4">
        <v>352</v>
      </c>
      <c r="E96" s="5">
        <v>0.27556818181818199</v>
      </c>
      <c r="F96" s="6">
        <v>63.601094084440803</v>
      </c>
      <c r="G96" s="6">
        <v>230.035058592941</v>
      </c>
      <c r="H96" s="5">
        <v>0.27648435187866899</v>
      </c>
      <c r="I96" s="5">
        <v>6.2344274697625698E-2</v>
      </c>
      <c r="J96" s="3" t="s">
        <v>1280</v>
      </c>
    </row>
    <row r="97" spans="1:10" x14ac:dyDescent="0.35">
      <c r="A97" s="3" t="s">
        <v>897</v>
      </c>
      <c r="B97" s="3" t="s">
        <v>1104</v>
      </c>
      <c r="C97" s="4">
        <v>139</v>
      </c>
      <c r="D97" s="4">
        <v>352</v>
      </c>
      <c r="E97" s="5">
        <v>0.39488636363636398</v>
      </c>
      <c r="F97" s="6">
        <v>98.606254170611706</v>
      </c>
      <c r="G97" s="6">
        <v>230.035058592941</v>
      </c>
      <c r="H97" s="5">
        <v>0.42865750452891099</v>
      </c>
      <c r="I97" s="5">
        <v>6.8208393578868501E-2</v>
      </c>
      <c r="J97" s="3" t="s">
        <v>1281</v>
      </c>
    </row>
    <row r="98" spans="1:10" x14ac:dyDescent="0.35">
      <c r="A98" s="3" t="s">
        <v>339</v>
      </c>
      <c r="B98" s="3" t="s">
        <v>1082</v>
      </c>
      <c r="C98" s="4">
        <v>1</v>
      </c>
      <c r="D98" s="4">
        <v>5</v>
      </c>
      <c r="E98" s="5">
        <v>0.2</v>
      </c>
      <c r="F98" s="6">
        <v>0.22118762615495899</v>
      </c>
      <c r="G98" s="6">
        <v>2.2837150780855802</v>
      </c>
      <c r="H98" s="5">
        <v>9.6854300379878605E-2</v>
      </c>
      <c r="I98" s="5">
        <v>0.46830587250799299</v>
      </c>
      <c r="J98" s="3" t="s">
        <v>1282</v>
      </c>
    </row>
    <row r="99" spans="1:10" x14ac:dyDescent="0.35">
      <c r="A99" s="3" t="s">
        <v>339</v>
      </c>
      <c r="B99" s="3" t="s">
        <v>1084</v>
      </c>
      <c r="C99" s="4">
        <v>1</v>
      </c>
      <c r="D99" s="4">
        <v>5</v>
      </c>
      <c r="E99" s="5">
        <v>0.2</v>
      </c>
      <c r="F99" s="6">
        <v>0.22118762615495899</v>
      </c>
      <c r="G99" s="6">
        <v>2.2837150780855802</v>
      </c>
      <c r="H99" s="5">
        <v>9.6854300379878605E-2</v>
      </c>
      <c r="I99" s="5">
        <v>0.46830587250799299</v>
      </c>
      <c r="J99" s="3" t="s">
        <v>1282</v>
      </c>
    </row>
    <row r="100" spans="1:10" x14ac:dyDescent="0.35">
      <c r="A100" s="3" t="s">
        <v>339</v>
      </c>
      <c r="B100" s="3" t="s">
        <v>1086</v>
      </c>
      <c r="C100" s="4">
        <v>2</v>
      </c>
      <c r="D100" s="4">
        <v>5</v>
      </c>
      <c r="E100" s="5">
        <v>0.4</v>
      </c>
      <c r="F100" s="6">
        <v>0.62977088094401601</v>
      </c>
      <c r="G100" s="6">
        <v>2.2837150780855802</v>
      </c>
      <c r="H100" s="5">
        <v>0.27576596003033299</v>
      </c>
      <c r="I100" s="5">
        <v>0.57355521559672795</v>
      </c>
      <c r="J100" s="3" t="s">
        <v>1283</v>
      </c>
    </row>
    <row r="101" spans="1:10" x14ac:dyDescent="0.35">
      <c r="A101" s="3" t="s">
        <v>339</v>
      </c>
      <c r="B101" s="3" t="s">
        <v>1092</v>
      </c>
      <c r="C101" s="4">
        <v>1</v>
      </c>
      <c r="D101" s="4">
        <v>5</v>
      </c>
      <c r="E101" s="5">
        <v>0.2</v>
      </c>
      <c r="F101" s="6">
        <v>0.22399940005769201</v>
      </c>
      <c r="G101" s="6">
        <v>2.2837150780855802</v>
      </c>
      <c r="H101" s="5">
        <v>9.8085528359986698E-2</v>
      </c>
      <c r="I101" s="5">
        <v>0.46830587250799299</v>
      </c>
      <c r="J101" s="3" t="s">
        <v>904</v>
      </c>
    </row>
    <row r="102" spans="1:10" x14ac:dyDescent="0.35">
      <c r="A102" s="3" t="s">
        <v>339</v>
      </c>
      <c r="B102" s="3" t="s">
        <v>1094</v>
      </c>
      <c r="C102" s="4">
        <v>1</v>
      </c>
      <c r="D102" s="4">
        <v>5</v>
      </c>
      <c r="E102" s="5">
        <v>0.2</v>
      </c>
      <c r="F102" s="6">
        <v>0.32623679693850899</v>
      </c>
      <c r="G102" s="6">
        <v>2.2837150780855802</v>
      </c>
      <c r="H102" s="5">
        <v>0.142853545991381</v>
      </c>
      <c r="I102" s="5">
        <v>0.46830587250799299</v>
      </c>
      <c r="J102" s="3" t="s">
        <v>1284</v>
      </c>
    </row>
    <row r="103" spans="1:10" x14ac:dyDescent="0.35">
      <c r="A103" s="3" t="s">
        <v>339</v>
      </c>
      <c r="B103" s="3" t="s">
        <v>1096</v>
      </c>
      <c r="C103" s="4">
        <v>1</v>
      </c>
      <c r="D103" s="4">
        <v>5</v>
      </c>
      <c r="E103" s="5">
        <v>0.2</v>
      </c>
      <c r="F103" s="6">
        <v>0.22399940005769201</v>
      </c>
      <c r="G103" s="6">
        <v>2.2837150780855802</v>
      </c>
      <c r="H103" s="5">
        <v>9.8085528359986698E-2</v>
      </c>
      <c r="I103" s="5">
        <v>0.46830587250799299</v>
      </c>
      <c r="J103" s="3" t="s">
        <v>904</v>
      </c>
    </row>
    <row r="104" spans="1:10" x14ac:dyDescent="0.35">
      <c r="A104" s="3" t="s">
        <v>339</v>
      </c>
      <c r="B104" s="3" t="s">
        <v>1098</v>
      </c>
      <c r="C104" s="4">
        <v>1</v>
      </c>
      <c r="D104" s="4">
        <v>5</v>
      </c>
      <c r="E104" s="5">
        <v>0.2</v>
      </c>
      <c r="F104" s="6">
        <v>0.40858325478905799</v>
      </c>
      <c r="G104" s="6">
        <v>2.2837150780855802</v>
      </c>
      <c r="H104" s="5">
        <v>0.178911659650454</v>
      </c>
      <c r="I104" s="5">
        <v>0.46830587250799299</v>
      </c>
      <c r="J104" s="3" t="s">
        <v>705</v>
      </c>
    </row>
    <row r="105" spans="1:10" x14ac:dyDescent="0.35">
      <c r="A105" s="3" t="s">
        <v>339</v>
      </c>
      <c r="B105" s="3" t="s">
        <v>1102</v>
      </c>
      <c r="C105" s="4">
        <v>1</v>
      </c>
      <c r="D105" s="4">
        <v>5</v>
      </c>
      <c r="E105" s="5">
        <v>0.2</v>
      </c>
      <c r="F105" s="6">
        <v>0.32623679693850899</v>
      </c>
      <c r="G105" s="6">
        <v>2.2837150780855802</v>
      </c>
      <c r="H105" s="5">
        <v>0.142853545991381</v>
      </c>
      <c r="I105" s="5">
        <v>0.46830587250799299</v>
      </c>
      <c r="J105" s="3" t="s">
        <v>1284</v>
      </c>
    </row>
    <row r="106" spans="1:10" x14ac:dyDescent="0.35">
      <c r="A106" s="12" t="s">
        <v>339</v>
      </c>
      <c r="B106" s="12" t="s">
        <v>1104</v>
      </c>
      <c r="C106" s="13">
        <v>4</v>
      </c>
      <c r="D106" s="13">
        <v>5</v>
      </c>
      <c r="E106" s="14">
        <v>0.8</v>
      </c>
      <c r="F106" s="15">
        <v>2.0625274519306198</v>
      </c>
      <c r="G106" s="15">
        <v>2.2837150780855802</v>
      </c>
      <c r="H106" s="14">
        <v>0.90314569962012103</v>
      </c>
      <c r="I106" s="14">
        <v>0.46830587250799299</v>
      </c>
      <c r="J106" s="12" t="s">
        <v>1285</v>
      </c>
    </row>
    <row r="107" spans="1:10" x14ac:dyDescent="0.35">
      <c r="A107" s="18" t="s">
        <v>228</v>
      </c>
      <c r="B107" s="3"/>
      <c r="C107" s="4"/>
      <c r="D107" s="4"/>
      <c r="E107" s="5"/>
      <c r="F107" s="6"/>
      <c r="G107" s="6"/>
      <c r="H107" s="5"/>
      <c r="I107" s="5"/>
      <c r="J107" s="3"/>
    </row>
    <row r="108" spans="1:10" x14ac:dyDescent="0.35">
      <c r="A108" s="18" t="s">
        <v>146</v>
      </c>
    </row>
    <row r="109" spans="1:10" x14ac:dyDescent="0.35">
      <c r="A109" s="18" t="s">
        <v>905</v>
      </c>
    </row>
    <row r="110" spans="1:10" x14ac:dyDescent="0.35">
      <c r="A110" s="18" t="s">
        <v>1106</v>
      </c>
    </row>
    <row r="111" spans="1:10" x14ac:dyDescent="0.35">
      <c r="A111"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A1:J62"/>
  <sheetViews>
    <sheetView workbookViewId="0"/>
  </sheetViews>
  <sheetFormatPr defaultColWidth="0" defaultRowHeight="14.5" zeroHeight="1" x14ac:dyDescent="0.35"/>
  <cols>
    <col min="1" max="2" width="35.7265625" customWidth="1"/>
    <col min="3" max="9" width="13.7265625" customWidth="1"/>
    <col min="10" max="10" width="15.7265625" customWidth="1"/>
    <col min="11" max="16384" width="10.90625" hidden="1"/>
  </cols>
  <sheetData>
    <row r="1" spans="1:10" ht="15.5" x14ac:dyDescent="0.35">
      <c r="A1" s="7" t="s">
        <v>42</v>
      </c>
    </row>
    <row r="2" spans="1:10" ht="43.5" x14ac:dyDescent="0.35">
      <c r="A2" s="16" t="s">
        <v>958</v>
      </c>
      <c r="B2" s="16" t="s">
        <v>1081</v>
      </c>
      <c r="C2" s="16" t="s">
        <v>93</v>
      </c>
      <c r="D2" s="16" t="s">
        <v>143</v>
      </c>
      <c r="E2" s="16" t="s">
        <v>94</v>
      </c>
      <c r="F2" s="16" t="s">
        <v>95</v>
      </c>
      <c r="G2" s="16" t="s">
        <v>144</v>
      </c>
      <c r="H2" s="16" t="s">
        <v>96</v>
      </c>
      <c r="I2" s="16" t="s">
        <v>98</v>
      </c>
      <c r="J2" s="16" t="s">
        <v>99</v>
      </c>
    </row>
    <row r="3" spans="1:10" x14ac:dyDescent="0.35">
      <c r="A3" s="8" t="s">
        <v>959</v>
      </c>
      <c r="B3" s="8" t="s">
        <v>1082</v>
      </c>
      <c r="C3" s="9">
        <v>8</v>
      </c>
      <c r="D3" s="9">
        <v>72</v>
      </c>
      <c r="E3" s="10">
        <v>0.11111111111111099</v>
      </c>
      <c r="F3" s="11">
        <v>7.5011489012285901</v>
      </c>
      <c r="G3" s="11">
        <v>71.163552416265205</v>
      </c>
      <c r="H3" s="10">
        <v>0.105407173286562</v>
      </c>
      <c r="I3" s="10">
        <v>9.6959607887983495E-2</v>
      </c>
      <c r="J3" s="8" t="s">
        <v>1286</v>
      </c>
    </row>
    <row r="4" spans="1:10" x14ac:dyDescent="0.35">
      <c r="A4" s="3" t="s">
        <v>959</v>
      </c>
      <c r="B4" s="3" t="s">
        <v>1084</v>
      </c>
      <c r="C4" s="4">
        <v>7</v>
      </c>
      <c r="D4" s="4">
        <v>72</v>
      </c>
      <c r="E4" s="5">
        <v>9.7222222222222196E-2</v>
      </c>
      <c r="F4" s="6">
        <v>5.5737443239891897</v>
      </c>
      <c r="G4" s="6">
        <v>71.163552416265205</v>
      </c>
      <c r="H4" s="5">
        <v>7.8323019786674594E-2</v>
      </c>
      <c r="I4" s="5">
        <v>9.1403235320106094E-2</v>
      </c>
      <c r="J4" s="3" t="s">
        <v>1287</v>
      </c>
    </row>
    <row r="5" spans="1:10" x14ac:dyDescent="0.35">
      <c r="A5" s="3" t="s">
        <v>959</v>
      </c>
      <c r="B5" s="3" t="s">
        <v>1086</v>
      </c>
      <c r="C5" s="4">
        <v>13</v>
      </c>
      <c r="D5" s="4">
        <v>72</v>
      </c>
      <c r="E5" s="5">
        <v>0.180555555555556</v>
      </c>
      <c r="F5" s="6">
        <v>11.015461779757199</v>
      </c>
      <c r="G5" s="6">
        <v>71.163552416265205</v>
      </c>
      <c r="H5" s="5">
        <v>0.154790779911087</v>
      </c>
      <c r="I5" s="5">
        <v>0.11867344560262599</v>
      </c>
      <c r="J5" s="3" t="s">
        <v>1288</v>
      </c>
    </row>
    <row r="6" spans="1:10" x14ac:dyDescent="0.35">
      <c r="A6" s="3" t="s">
        <v>959</v>
      </c>
      <c r="B6" s="3" t="s">
        <v>1088</v>
      </c>
      <c r="C6" s="4">
        <v>1</v>
      </c>
      <c r="D6" s="4">
        <v>72</v>
      </c>
      <c r="E6" s="5">
        <v>1.38888888888889E-2</v>
      </c>
      <c r="F6" s="6">
        <v>2.3322812960968</v>
      </c>
      <c r="G6" s="6">
        <v>71.163552416265205</v>
      </c>
      <c r="H6" s="5">
        <v>3.2773536689881901E-2</v>
      </c>
      <c r="I6" s="5">
        <v>3.6106471104762602E-2</v>
      </c>
      <c r="J6" s="3" t="s">
        <v>1289</v>
      </c>
    </row>
    <row r="7" spans="1:10" x14ac:dyDescent="0.35">
      <c r="A7" s="3" t="s">
        <v>959</v>
      </c>
      <c r="B7" s="3" t="s">
        <v>1090</v>
      </c>
      <c r="C7" s="4">
        <v>11</v>
      </c>
      <c r="D7" s="4">
        <v>72</v>
      </c>
      <c r="E7" s="5">
        <v>0.15277777777777801</v>
      </c>
      <c r="F7" s="6">
        <v>12.792942657806901</v>
      </c>
      <c r="G7" s="6">
        <v>71.163552416265205</v>
      </c>
      <c r="H7" s="5">
        <v>0.17976818502504799</v>
      </c>
      <c r="I7" s="5">
        <v>0.110998505162743</v>
      </c>
      <c r="J7" s="3" t="s">
        <v>1290</v>
      </c>
    </row>
    <row r="8" spans="1:10" x14ac:dyDescent="0.35">
      <c r="A8" s="3" t="s">
        <v>959</v>
      </c>
      <c r="B8" s="3" t="s">
        <v>1092</v>
      </c>
      <c r="C8" s="4">
        <v>12</v>
      </c>
      <c r="D8" s="4">
        <v>72</v>
      </c>
      <c r="E8" s="5">
        <v>0.16666666666666699</v>
      </c>
      <c r="F8" s="6">
        <v>8.6289625781433106</v>
      </c>
      <c r="G8" s="6">
        <v>71.163552416265205</v>
      </c>
      <c r="H8" s="5">
        <v>0.121255365775853</v>
      </c>
      <c r="I8" s="5">
        <v>0.11497995073607099</v>
      </c>
      <c r="J8" s="3" t="s">
        <v>1291</v>
      </c>
    </row>
    <row r="9" spans="1:10" x14ac:dyDescent="0.35">
      <c r="A9" s="3" t="s">
        <v>959</v>
      </c>
      <c r="B9" s="3" t="s">
        <v>1094</v>
      </c>
      <c r="C9" s="4">
        <v>17</v>
      </c>
      <c r="D9" s="4">
        <v>72</v>
      </c>
      <c r="E9" s="5">
        <v>0.23611111111111099</v>
      </c>
      <c r="F9" s="6">
        <v>15.3594979416483</v>
      </c>
      <c r="G9" s="6">
        <v>71.163552416265205</v>
      </c>
      <c r="H9" s="5">
        <v>0.21583377192589001</v>
      </c>
      <c r="I9" s="5">
        <v>0.13102726487705599</v>
      </c>
      <c r="J9" s="3" t="s">
        <v>1292</v>
      </c>
    </row>
    <row r="10" spans="1:10" x14ac:dyDescent="0.35">
      <c r="A10" s="3" t="s">
        <v>959</v>
      </c>
      <c r="B10" s="3" t="s">
        <v>1096</v>
      </c>
      <c r="C10" s="4">
        <v>25</v>
      </c>
      <c r="D10" s="4">
        <v>72</v>
      </c>
      <c r="E10" s="5">
        <v>0.34722222222222199</v>
      </c>
      <c r="F10" s="6">
        <v>23.222844133254899</v>
      </c>
      <c r="G10" s="6">
        <v>71.163552416265205</v>
      </c>
      <c r="H10" s="5">
        <v>0.32633059121915098</v>
      </c>
      <c r="I10" s="5">
        <v>0.14688410566923801</v>
      </c>
      <c r="J10" s="3" t="s">
        <v>1293</v>
      </c>
    </row>
    <row r="11" spans="1:10" x14ac:dyDescent="0.35">
      <c r="A11" s="3" t="s">
        <v>959</v>
      </c>
      <c r="B11" s="3" t="s">
        <v>1098</v>
      </c>
      <c r="C11" s="4">
        <v>22</v>
      </c>
      <c r="D11" s="4">
        <v>72</v>
      </c>
      <c r="E11" s="5">
        <v>0.30555555555555602</v>
      </c>
      <c r="F11" s="6">
        <v>22.6467287243199</v>
      </c>
      <c r="G11" s="6">
        <v>71.163552416265205</v>
      </c>
      <c r="H11" s="5">
        <v>0.31823493846751399</v>
      </c>
      <c r="I11" s="5">
        <v>0.142119022782531</v>
      </c>
      <c r="J11" s="3" t="s">
        <v>1294</v>
      </c>
    </row>
    <row r="12" spans="1:10" x14ac:dyDescent="0.35">
      <c r="A12" s="3" t="s">
        <v>959</v>
      </c>
      <c r="B12" s="3" t="s">
        <v>1100</v>
      </c>
      <c r="C12" s="4">
        <v>14</v>
      </c>
      <c r="D12" s="4">
        <v>72</v>
      </c>
      <c r="E12" s="5">
        <v>0.194444444444444</v>
      </c>
      <c r="F12" s="6">
        <v>13.8105299998672</v>
      </c>
      <c r="G12" s="6">
        <v>71.163552416265205</v>
      </c>
      <c r="H12" s="5">
        <v>0.19406746193730801</v>
      </c>
      <c r="I12" s="5">
        <v>0.122105122776048</v>
      </c>
      <c r="J12" s="3" t="s">
        <v>1295</v>
      </c>
    </row>
    <row r="13" spans="1:10" x14ac:dyDescent="0.35">
      <c r="A13" s="3" t="s">
        <v>959</v>
      </c>
      <c r="B13" s="3" t="s">
        <v>201</v>
      </c>
      <c r="C13" s="4">
        <v>2</v>
      </c>
      <c r="D13" s="4">
        <v>72</v>
      </c>
      <c r="E13" s="5">
        <v>2.7777777777777801E-2</v>
      </c>
      <c r="F13" s="6">
        <v>0.58759903212142195</v>
      </c>
      <c r="G13" s="6">
        <v>71.163552416265205</v>
      </c>
      <c r="H13" s="5">
        <v>8.2570221998518496E-3</v>
      </c>
      <c r="I13" s="5">
        <v>5.0701392567683599E-2</v>
      </c>
      <c r="J13" s="3" t="s">
        <v>1132</v>
      </c>
    </row>
    <row r="14" spans="1:10" x14ac:dyDescent="0.35">
      <c r="A14" s="3" t="s">
        <v>959</v>
      </c>
      <c r="B14" s="3" t="s">
        <v>1102</v>
      </c>
      <c r="C14" s="4">
        <v>24</v>
      </c>
      <c r="D14" s="4">
        <v>72</v>
      </c>
      <c r="E14" s="5">
        <v>0.33333333333333298</v>
      </c>
      <c r="F14" s="6">
        <v>30.589471069165299</v>
      </c>
      <c r="G14" s="6">
        <v>71.163552416265205</v>
      </c>
      <c r="H14" s="5">
        <v>0.42984744339679298</v>
      </c>
      <c r="I14" s="5">
        <v>0.14543941183197501</v>
      </c>
      <c r="J14" s="3" t="s">
        <v>1296</v>
      </c>
    </row>
    <row r="15" spans="1:10" x14ac:dyDescent="0.35">
      <c r="A15" s="3" t="s">
        <v>959</v>
      </c>
      <c r="B15" s="3" t="s">
        <v>1104</v>
      </c>
      <c r="C15" s="4">
        <v>28</v>
      </c>
      <c r="D15" s="4">
        <v>72</v>
      </c>
      <c r="E15" s="5">
        <v>0.38888888888888901</v>
      </c>
      <c r="F15" s="6">
        <v>27.6849032882442</v>
      </c>
      <c r="G15" s="6">
        <v>71.163552416265205</v>
      </c>
      <c r="H15" s="5">
        <v>0.389032058522089</v>
      </c>
      <c r="I15" s="5">
        <v>0.15040463634164</v>
      </c>
      <c r="J15" s="3" t="s">
        <v>1297</v>
      </c>
    </row>
    <row r="16" spans="1:10" x14ac:dyDescent="0.35">
      <c r="A16" s="3" t="s">
        <v>964</v>
      </c>
      <c r="B16" s="3" t="s">
        <v>1082</v>
      </c>
      <c r="C16" s="4">
        <v>114</v>
      </c>
      <c r="D16" s="4">
        <v>787</v>
      </c>
      <c r="E16" s="5">
        <v>0.144853875476493</v>
      </c>
      <c r="F16" s="6">
        <v>99.363558527702295</v>
      </c>
      <c r="G16" s="6">
        <v>699.34065870598602</v>
      </c>
      <c r="H16" s="5">
        <v>0.14208176986528701</v>
      </c>
      <c r="I16" s="5">
        <v>3.2843730049853803E-2</v>
      </c>
      <c r="J16" s="3" t="s">
        <v>1298</v>
      </c>
    </row>
    <row r="17" spans="1:10" x14ac:dyDescent="0.35">
      <c r="A17" s="3" t="s">
        <v>964</v>
      </c>
      <c r="B17" s="3" t="s">
        <v>1084</v>
      </c>
      <c r="C17" s="4">
        <v>78</v>
      </c>
      <c r="D17" s="4">
        <v>787</v>
      </c>
      <c r="E17" s="5">
        <v>9.9110546378653103E-2</v>
      </c>
      <c r="F17" s="6">
        <v>65.149780510649194</v>
      </c>
      <c r="G17" s="6">
        <v>699.34065870598602</v>
      </c>
      <c r="H17" s="5">
        <v>9.31588628511862E-2</v>
      </c>
      <c r="I17" s="5">
        <v>2.78845047222053E-2</v>
      </c>
      <c r="J17" s="3" t="s">
        <v>1299</v>
      </c>
    </row>
    <row r="18" spans="1:10" x14ac:dyDescent="0.35">
      <c r="A18" s="3" t="s">
        <v>964</v>
      </c>
      <c r="B18" s="3" t="s">
        <v>1086</v>
      </c>
      <c r="C18" s="4">
        <v>95</v>
      </c>
      <c r="D18" s="4">
        <v>787</v>
      </c>
      <c r="E18" s="5">
        <v>0.120711562897078</v>
      </c>
      <c r="F18" s="6">
        <v>82.973349860033196</v>
      </c>
      <c r="G18" s="6">
        <v>699.34065870598602</v>
      </c>
      <c r="H18" s="5">
        <v>0.11864511068691699</v>
      </c>
      <c r="I18" s="5">
        <v>3.0402364811557898E-2</v>
      </c>
      <c r="J18" s="3" t="s">
        <v>1300</v>
      </c>
    </row>
    <row r="19" spans="1:10" x14ac:dyDescent="0.35">
      <c r="A19" s="3" t="s">
        <v>964</v>
      </c>
      <c r="B19" s="3" t="s">
        <v>1088</v>
      </c>
      <c r="C19" s="4">
        <v>32</v>
      </c>
      <c r="D19" s="4">
        <v>787</v>
      </c>
      <c r="E19" s="5">
        <v>4.0660736975857703E-2</v>
      </c>
      <c r="F19" s="6">
        <v>35.537494926105801</v>
      </c>
      <c r="G19" s="6">
        <v>699.34065870598602</v>
      </c>
      <c r="H19" s="5">
        <v>5.0815714035363099E-2</v>
      </c>
      <c r="I19" s="5">
        <v>1.8430663970663001E-2</v>
      </c>
      <c r="J19" s="3" t="s">
        <v>1301</v>
      </c>
    </row>
    <row r="20" spans="1:10" x14ac:dyDescent="0.35">
      <c r="A20" s="3" t="s">
        <v>964</v>
      </c>
      <c r="B20" s="3" t="s">
        <v>1090</v>
      </c>
      <c r="C20" s="4">
        <v>173</v>
      </c>
      <c r="D20" s="4">
        <v>787</v>
      </c>
      <c r="E20" s="5">
        <v>0.21982210927573101</v>
      </c>
      <c r="F20" s="6">
        <v>171.56858303053201</v>
      </c>
      <c r="G20" s="6">
        <v>699.34065870598602</v>
      </c>
      <c r="H20" s="5">
        <v>0.245329055153165</v>
      </c>
      <c r="I20" s="5">
        <v>3.8645573202159701E-2</v>
      </c>
      <c r="J20" s="3" t="s">
        <v>1302</v>
      </c>
    </row>
    <row r="21" spans="1:10" x14ac:dyDescent="0.35">
      <c r="A21" s="3" t="s">
        <v>964</v>
      </c>
      <c r="B21" s="3" t="s">
        <v>1092</v>
      </c>
      <c r="C21" s="4">
        <v>112</v>
      </c>
      <c r="D21" s="4">
        <v>787</v>
      </c>
      <c r="E21" s="5">
        <v>0.14231257941550199</v>
      </c>
      <c r="F21" s="6">
        <v>81.784765918128798</v>
      </c>
      <c r="G21" s="6">
        <v>699.34065870598602</v>
      </c>
      <c r="H21" s="5">
        <v>0.11694553276719</v>
      </c>
      <c r="I21" s="5">
        <v>3.2602688448418599E-2</v>
      </c>
      <c r="J21" s="3" t="s">
        <v>1303</v>
      </c>
    </row>
    <row r="22" spans="1:10" x14ac:dyDescent="0.35">
      <c r="A22" s="3" t="s">
        <v>964</v>
      </c>
      <c r="B22" s="3" t="s">
        <v>1094</v>
      </c>
      <c r="C22" s="4">
        <v>245</v>
      </c>
      <c r="D22" s="4">
        <v>787</v>
      </c>
      <c r="E22" s="5">
        <v>0.31130876747141001</v>
      </c>
      <c r="F22" s="6">
        <v>211.93599160816501</v>
      </c>
      <c r="G22" s="6">
        <v>699.34065870598602</v>
      </c>
      <c r="H22" s="5">
        <v>0.30305115106608799</v>
      </c>
      <c r="I22" s="5">
        <v>4.3209098116457297E-2</v>
      </c>
      <c r="J22" s="3" t="s">
        <v>1304</v>
      </c>
    </row>
    <row r="23" spans="1:10" x14ac:dyDescent="0.35">
      <c r="A23" s="3" t="s">
        <v>964</v>
      </c>
      <c r="B23" s="3" t="s">
        <v>1096</v>
      </c>
      <c r="C23" s="4">
        <v>329</v>
      </c>
      <c r="D23" s="4">
        <v>787</v>
      </c>
      <c r="E23" s="5">
        <v>0.41804320203303702</v>
      </c>
      <c r="F23" s="6">
        <v>277.003119840632</v>
      </c>
      <c r="G23" s="6">
        <v>699.34065870598602</v>
      </c>
      <c r="H23" s="5">
        <v>0.39609182791285202</v>
      </c>
      <c r="I23" s="5">
        <v>4.6028116548108497E-2</v>
      </c>
      <c r="J23" s="3" t="s">
        <v>1305</v>
      </c>
    </row>
    <row r="24" spans="1:10" x14ac:dyDescent="0.35">
      <c r="A24" s="3" t="s">
        <v>964</v>
      </c>
      <c r="B24" s="3" t="s">
        <v>1098</v>
      </c>
      <c r="C24" s="4">
        <v>282</v>
      </c>
      <c r="D24" s="4">
        <v>787</v>
      </c>
      <c r="E24" s="5">
        <v>0.358322744599746</v>
      </c>
      <c r="F24" s="6">
        <v>242.36618692227299</v>
      </c>
      <c r="G24" s="6">
        <v>699.34065870598602</v>
      </c>
      <c r="H24" s="5">
        <v>0.34656384396515899</v>
      </c>
      <c r="I24" s="5">
        <v>4.4746880005295198E-2</v>
      </c>
      <c r="J24" s="3" t="s">
        <v>1306</v>
      </c>
    </row>
    <row r="25" spans="1:10" x14ac:dyDescent="0.35">
      <c r="A25" s="3" t="s">
        <v>964</v>
      </c>
      <c r="B25" s="3" t="s">
        <v>1100</v>
      </c>
      <c r="C25" s="4">
        <v>137</v>
      </c>
      <c r="D25" s="4">
        <v>787</v>
      </c>
      <c r="E25" s="5">
        <v>0.174078780177891</v>
      </c>
      <c r="F25" s="6">
        <v>125.877143185329</v>
      </c>
      <c r="G25" s="6">
        <v>699.34065870598602</v>
      </c>
      <c r="H25" s="5">
        <v>0.179994029545263</v>
      </c>
      <c r="I25" s="5">
        <v>3.5384207896626101E-2</v>
      </c>
      <c r="J25" s="3" t="s">
        <v>1307</v>
      </c>
    </row>
    <row r="26" spans="1:10" x14ac:dyDescent="0.35">
      <c r="A26" s="3" t="s">
        <v>964</v>
      </c>
      <c r="B26" s="3" t="s">
        <v>201</v>
      </c>
      <c r="C26" s="4">
        <v>14</v>
      </c>
      <c r="D26" s="4">
        <v>787</v>
      </c>
      <c r="E26" s="5">
        <v>1.77890724269377E-2</v>
      </c>
      <c r="F26" s="6">
        <v>13.74378754676</v>
      </c>
      <c r="G26" s="6">
        <v>699.34065870598602</v>
      </c>
      <c r="H26" s="5">
        <v>1.9652493210091101E-2</v>
      </c>
      <c r="I26" s="5">
        <v>1.2335202428280701E-2</v>
      </c>
      <c r="J26" s="3" t="s">
        <v>1308</v>
      </c>
    </row>
    <row r="27" spans="1:10" x14ac:dyDescent="0.35">
      <c r="A27" s="3" t="s">
        <v>964</v>
      </c>
      <c r="B27" s="3" t="s">
        <v>1102</v>
      </c>
      <c r="C27" s="4">
        <v>202</v>
      </c>
      <c r="D27" s="4">
        <v>787</v>
      </c>
      <c r="E27" s="5">
        <v>0.25667090216010202</v>
      </c>
      <c r="F27" s="6">
        <v>182.06930018589401</v>
      </c>
      <c r="G27" s="6">
        <v>699.34065870598602</v>
      </c>
      <c r="H27" s="5">
        <v>0.26034422268938801</v>
      </c>
      <c r="I27" s="5">
        <v>4.07611223662427E-2</v>
      </c>
      <c r="J27" s="3" t="s">
        <v>1309</v>
      </c>
    </row>
    <row r="28" spans="1:10" x14ac:dyDescent="0.35">
      <c r="A28" s="3" t="s">
        <v>964</v>
      </c>
      <c r="B28" s="3" t="s">
        <v>1104</v>
      </c>
      <c r="C28" s="4">
        <v>330</v>
      </c>
      <c r="D28" s="4">
        <v>787</v>
      </c>
      <c r="E28" s="5">
        <v>0.419313850063532</v>
      </c>
      <c r="F28" s="6">
        <v>277.530959947545</v>
      </c>
      <c r="G28" s="6">
        <v>699.34065870598602</v>
      </c>
      <c r="H28" s="5">
        <v>0.396846596136811</v>
      </c>
      <c r="I28" s="5">
        <v>4.6047662174870801E-2</v>
      </c>
      <c r="J28" s="3" t="s">
        <v>1310</v>
      </c>
    </row>
    <row r="29" spans="1:10" x14ac:dyDescent="0.35">
      <c r="A29" s="3" t="s">
        <v>964</v>
      </c>
      <c r="B29" s="3" t="s">
        <v>145</v>
      </c>
      <c r="C29" s="4">
        <v>3</v>
      </c>
      <c r="D29" s="4">
        <v>787</v>
      </c>
      <c r="E29" s="5">
        <v>3.8119440914866601E-3</v>
      </c>
      <c r="F29" s="6">
        <v>2.4012183853167599</v>
      </c>
      <c r="G29" s="6">
        <v>699.34065870598602</v>
      </c>
      <c r="H29" s="5">
        <v>3.43354609148539E-3</v>
      </c>
      <c r="I29" s="5">
        <v>5.7505737137756004E-3</v>
      </c>
      <c r="J29" s="3" t="s">
        <v>822</v>
      </c>
    </row>
    <row r="30" spans="1:10" x14ac:dyDescent="0.35">
      <c r="A30" s="3" t="s">
        <v>969</v>
      </c>
      <c r="B30" s="3" t="s">
        <v>1082</v>
      </c>
      <c r="C30" s="4">
        <v>214</v>
      </c>
      <c r="D30" s="4">
        <v>1536</v>
      </c>
      <c r="E30" s="5">
        <v>0.13932291666666699</v>
      </c>
      <c r="F30" s="6">
        <v>194.78399029806801</v>
      </c>
      <c r="G30" s="6">
        <v>1455.0916710717299</v>
      </c>
      <c r="H30" s="5">
        <v>0.13386372430721299</v>
      </c>
      <c r="I30" s="5">
        <v>2.3130786784252899E-2</v>
      </c>
      <c r="J30" s="3" t="s">
        <v>1311</v>
      </c>
    </row>
    <row r="31" spans="1:10" x14ac:dyDescent="0.35">
      <c r="A31" s="3" t="s">
        <v>969</v>
      </c>
      <c r="B31" s="3" t="s">
        <v>1084</v>
      </c>
      <c r="C31" s="4">
        <v>169</v>
      </c>
      <c r="D31" s="4">
        <v>1536</v>
      </c>
      <c r="E31" s="5">
        <v>0.110026041666667</v>
      </c>
      <c r="F31" s="6">
        <v>156.004338486351</v>
      </c>
      <c r="G31" s="6">
        <v>1455.0916710717299</v>
      </c>
      <c r="H31" s="5">
        <v>0.10721272177405</v>
      </c>
      <c r="I31" s="5">
        <v>2.0902363726126999E-2</v>
      </c>
      <c r="J31" s="3" t="s">
        <v>1312</v>
      </c>
    </row>
    <row r="32" spans="1:10" x14ac:dyDescent="0.35">
      <c r="A32" s="3" t="s">
        <v>969</v>
      </c>
      <c r="B32" s="3" t="s">
        <v>1086</v>
      </c>
      <c r="C32" s="4">
        <v>173</v>
      </c>
      <c r="D32" s="4">
        <v>1536</v>
      </c>
      <c r="E32" s="5">
        <v>0.112630208333333</v>
      </c>
      <c r="F32" s="6">
        <v>191.738721446613</v>
      </c>
      <c r="G32" s="6">
        <v>1455.0916710717299</v>
      </c>
      <c r="H32" s="5">
        <v>0.13177088788185401</v>
      </c>
      <c r="I32" s="5">
        <v>2.1117318520654901E-2</v>
      </c>
      <c r="J32" s="3" t="s">
        <v>1313</v>
      </c>
    </row>
    <row r="33" spans="1:10" x14ac:dyDescent="0.35">
      <c r="A33" s="3" t="s">
        <v>969</v>
      </c>
      <c r="B33" s="3" t="s">
        <v>1088</v>
      </c>
      <c r="C33" s="4">
        <v>56</v>
      </c>
      <c r="D33" s="4">
        <v>1536</v>
      </c>
      <c r="E33" s="5">
        <v>3.6458333333333301E-2</v>
      </c>
      <c r="F33" s="6">
        <v>47.8115094889395</v>
      </c>
      <c r="G33" s="6">
        <v>1455.0916710717299</v>
      </c>
      <c r="H33" s="5">
        <v>3.2858073782887201E-2</v>
      </c>
      <c r="I33" s="5">
        <v>1.25196636768885E-2</v>
      </c>
      <c r="J33" s="3" t="s">
        <v>1314</v>
      </c>
    </row>
    <row r="34" spans="1:10" x14ac:dyDescent="0.35">
      <c r="A34" s="3" t="s">
        <v>969</v>
      </c>
      <c r="B34" s="3" t="s">
        <v>1090</v>
      </c>
      <c r="C34" s="4">
        <v>345</v>
      </c>
      <c r="D34" s="4">
        <v>1536</v>
      </c>
      <c r="E34" s="5">
        <v>0.224609375</v>
      </c>
      <c r="F34" s="6">
        <v>357.57532758858503</v>
      </c>
      <c r="G34" s="6">
        <v>1455.0916710717299</v>
      </c>
      <c r="H34" s="5">
        <v>0.24574075619937999</v>
      </c>
      <c r="I34" s="5">
        <v>2.7876177384283499E-2</v>
      </c>
      <c r="J34" s="3" t="s">
        <v>1315</v>
      </c>
    </row>
    <row r="35" spans="1:10" x14ac:dyDescent="0.35">
      <c r="A35" s="3" t="s">
        <v>969</v>
      </c>
      <c r="B35" s="3" t="s">
        <v>1092</v>
      </c>
      <c r="C35" s="4">
        <v>185</v>
      </c>
      <c r="D35" s="4">
        <v>1536</v>
      </c>
      <c r="E35" s="5">
        <v>0.120442708333333</v>
      </c>
      <c r="F35" s="6">
        <v>148.95181086308</v>
      </c>
      <c r="G35" s="6">
        <v>1455.0916710717299</v>
      </c>
      <c r="H35" s="5">
        <v>0.102365929119346</v>
      </c>
      <c r="I35" s="5">
        <v>2.1741090799740299E-2</v>
      </c>
      <c r="J35" s="3" t="s">
        <v>1316</v>
      </c>
    </row>
    <row r="36" spans="1:10" x14ac:dyDescent="0.35">
      <c r="A36" s="3" t="s">
        <v>969</v>
      </c>
      <c r="B36" s="3" t="s">
        <v>1094</v>
      </c>
      <c r="C36" s="4">
        <v>498</v>
      </c>
      <c r="D36" s="4">
        <v>1536</v>
      </c>
      <c r="E36" s="5">
        <v>0.32421875</v>
      </c>
      <c r="F36" s="6">
        <v>409.449627529098</v>
      </c>
      <c r="G36" s="6">
        <v>1455.0916710717299</v>
      </c>
      <c r="H36" s="5">
        <v>0.28139094991006602</v>
      </c>
      <c r="I36" s="5">
        <v>3.1266634672357498E-2</v>
      </c>
      <c r="J36" s="3" t="s">
        <v>1317</v>
      </c>
    </row>
    <row r="37" spans="1:10" x14ac:dyDescent="0.35">
      <c r="A37" s="3" t="s">
        <v>969</v>
      </c>
      <c r="B37" s="3" t="s">
        <v>1096</v>
      </c>
      <c r="C37" s="4">
        <v>649</v>
      </c>
      <c r="D37" s="4">
        <v>1536</v>
      </c>
      <c r="E37" s="5">
        <v>0.42252604166666702</v>
      </c>
      <c r="F37" s="6">
        <v>601.838642038594</v>
      </c>
      <c r="G37" s="6">
        <v>1455.0916710717299</v>
      </c>
      <c r="H37" s="5">
        <v>0.413608746447788</v>
      </c>
      <c r="I37" s="5">
        <v>3.29952899734633E-2</v>
      </c>
      <c r="J37" s="3" t="s">
        <v>1318</v>
      </c>
    </row>
    <row r="38" spans="1:10" x14ac:dyDescent="0.35">
      <c r="A38" s="3" t="s">
        <v>969</v>
      </c>
      <c r="B38" s="3" t="s">
        <v>1098</v>
      </c>
      <c r="C38" s="4">
        <v>573</v>
      </c>
      <c r="D38" s="4">
        <v>1536</v>
      </c>
      <c r="E38" s="5">
        <v>0.373046875</v>
      </c>
      <c r="F38" s="6">
        <v>543.35838120818403</v>
      </c>
      <c r="G38" s="6">
        <v>1455.0916710717299</v>
      </c>
      <c r="H38" s="5">
        <v>0.37341865946355202</v>
      </c>
      <c r="I38" s="5">
        <v>3.2304144605371198E-2</v>
      </c>
      <c r="J38" s="3" t="s">
        <v>1319</v>
      </c>
    </row>
    <row r="39" spans="1:10" x14ac:dyDescent="0.35">
      <c r="A39" s="3" t="s">
        <v>969</v>
      </c>
      <c r="B39" s="3" t="s">
        <v>1100</v>
      </c>
      <c r="C39" s="4">
        <v>288</v>
      </c>
      <c r="D39" s="4">
        <v>1536</v>
      </c>
      <c r="E39" s="5">
        <v>0.1875</v>
      </c>
      <c r="F39" s="6">
        <v>307.84948628764101</v>
      </c>
      <c r="G39" s="6">
        <v>1455.0916710717299</v>
      </c>
      <c r="H39" s="5">
        <v>0.21156707333834099</v>
      </c>
      <c r="I39" s="5">
        <v>2.60718187140246E-2</v>
      </c>
      <c r="J39" s="3" t="s">
        <v>1320</v>
      </c>
    </row>
    <row r="40" spans="1:10" x14ac:dyDescent="0.35">
      <c r="A40" s="3" t="s">
        <v>969</v>
      </c>
      <c r="B40" s="3" t="s">
        <v>201</v>
      </c>
      <c r="C40" s="4">
        <v>27</v>
      </c>
      <c r="D40" s="4">
        <v>1536</v>
      </c>
      <c r="E40" s="5">
        <v>1.7578125E-2</v>
      </c>
      <c r="F40" s="6">
        <v>20.0531975094834</v>
      </c>
      <c r="G40" s="6">
        <v>1455.0916710717299</v>
      </c>
      <c r="H40" s="5">
        <v>1.3781398043955201E-2</v>
      </c>
      <c r="I40" s="5">
        <v>8.7779740594349405E-3</v>
      </c>
      <c r="J40" s="3" t="s">
        <v>1321</v>
      </c>
    </row>
    <row r="41" spans="1:10" x14ac:dyDescent="0.35">
      <c r="A41" s="3" t="s">
        <v>969</v>
      </c>
      <c r="B41" s="3" t="s">
        <v>1102</v>
      </c>
      <c r="C41" s="4">
        <v>441</v>
      </c>
      <c r="D41" s="4">
        <v>1536</v>
      </c>
      <c r="E41" s="5">
        <v>0.287109375</v>
      </c>
      <c r="F41" s="6">
        <v>430.49322339752598</v>
      </c>
      <c r="G41" s="6">
        <v>1455.0916710717299</v>
      </c>
      <c r="H41" s="5">
        <v>0.29585299122800401</v>
      </c>
      <c r="I41" s="5">
        <v>3.0219978111670501E-2</v>
      </c>
      <c r="J41" s="3" t="s">
        <v>1322</v>
      </c>
    </row>
    <row r="42" spans="1:10" x14ac:dyDescent="0.35">
      <c r="A42" s="3" t="s">
        <v>969</v>
      </c>
      <c r="B42" s="3" t="s">
        <v>1104</v>
      </c>
      <c r="C42" s="4">
        <v>650</v>
      </c>
      <c r="D42" s="4">
        <v>1536</v>
      </c>
      <c r="E42" s="5">
        <v>0.42317708333333298</v>
      </c>
      <c r="F42" s="6">
        <v>627.31492842570901</v>
      </c>
      <c r="G42" s="6">
        <v>1455.0916710717299</v>
      </c>
      <c r="H42" s="5">
        <v>0.43111711852743201</v>
      </c>
      <c r="I42" s="5">
        <v>3.3002081341876197E-2</v>
      </c>
      <c r="J42" s="3" t="s">
        <v>1323</v>
      </c>
    </row>
    <row r="43" spans="1:10" x14ac:dyDescent="0.35">
      <c r="A43" s="3" t="s">
        <v>969</v>
      </c>
      <c r="B43" s="3" t="s">
        <v>145</v>
      </c>
      <c r="C43" s="4">
        <v>4</v>
      </c>
      <c r="D43" s="4">
        <v>1536</v>
      </c>
      <c r="E43" s="5">
        <v>2.60416666666667E-3</v>
      </c>
      <c r="F43" s="6">
        <v>2.7392873550371601</v>
      </c>
      <c r="G43" s="6">
        <v>1455.0916710717299</v>
      </c>
      <c r="H43" s="5">
        <v>1.882553112973E-3</v>
      </c>
      <c r="I43" s="5">
        <v>3.4042948628087298E-3</v>
      </c>
      <c r="J43" s="3" t="s">
        <v>776</v>
      </c>
    </row>
    <row r="44" spans="1:10" x14ac:dyDescent="0.35">
      <c r="A44" s="3" t="s">
        <v>974</v>
      </c>
      <c r="B44" s="3" t="s">
        <v>1082</v>
      </c>
      <c r="C44" s="4">
        <v>295</v>
      </c>
      <c r="D44" s="4">
        <v>1613</v>
      </c>
      <c r="E44" s="5">
        <v>0.18288902665840001</v>
      </c>
      <c r="F44" s="6">
        <v>368.64121420678902</v>
      </c>
      <c r="G44" s="6">
        <v>1782.4041178060199</v>
      </c>
      <c r="H44" s="5">
        <v>0.206822465525132</v>
      </c>
      <c r="I44" s="5">
        <v>2.5198331015259302E-2</v>
      </c>
      <c r="J44" s="3" t="s">
        <v>1324</v>
      </c>
    </row>
    <row r="45" spans="1:10" x14ac:dyDescent="0.35">
      <c r="A45" s="3" t="s">
        <v>974</v>
      </c>
      <c r="B45" s="3" t="s">
        <v>1084</v>
      </c>
      <c r="C45" s="4">
        <v>270</v>
      </c>
      <c r="D45" s="4">
        <v>1613</v>
      </c>
      <c r="E45" s="5">
        <v>0.167389956602604</v>
      </c>
      <c r="F45" s="6">
        <v>323.53193283549598</v>
      </c>
      <c r="G45" s="6">
        <v>1782.4041178060199</v>
      </c>
      <c r="H45" s="5">
        <v>0.18151435446285599</v>
      </c>
      <c r="I45" s="5">
        <v>2.43345294032517E-2</v>
      </c>
      <c r="J45" s="3" t="s">
        <v>1325</v>
      </c>
    </row>
    <row r="46" spans="1:10" x14ac:dyDescent="0.35">
      <c r="A46" s="3" t="s">
        <v>974</v>
      </c>
      <c r="B46" s="3" t="s">
        <v>1086</v>
      </c>
      <c r="C46" s="4">
        <v>187</v>
      </c>
      <c r="D46" s="4">
        <v>1613</v>
      </c>
      <c r="E46" s="5">
        <v>0.115933044017359</v>
      </c>
      <c r="F46" s="6">
        <v>216.52042512539401</v>
      </c>
      <c r="G46" s="6">
        <v>1782.4041178060199</v>
      </c>
      <c r="H46" s="5">
        <v>0.12147661855265</v>
      </c>
      <c r="I46" s="5">
        <v>2.0868134616230102E-2</v>
      </c>
      <c r="J46" s="3" t="s">
        <v>1326</v>
      </c>
    </row>
    <row r="47" spans="1:10" x14ac:dyDescent="0.35">
      <c r="A47" s="3" t="s">
        <v>974</v>
      </c>
      <c r="B47" s="3" t="s">
        <v>1088</v>
      </c>
      <c r="C47" s="4">
        <v>74</v>
      </c>
      <c r="D47" s="4">
        <v>1613</v>
      </c>
      <c r="E47" s="5">
        <v>4.5877247365158101E-2</v>
      </c>
      <c r="F47" s="6">
        <v>90.1889475947535</v>
      </c>
      <c r="G47" s="6">
        <v>1782.4041178060199</v>
      </c>
      <c r="H47" s="5">
        <v>5.0599606842116097E-2</v>
      </c>
      <c r="I47" s="5">
        <v>1.36376089563155E-2</v>
      </c>
      <c r="J47" s="3" t="s">
        <v>1327</v>
      </c>
    </row>
    <row r="48" spans="1:10" x14ac:dyDescent="0.35">
      <c r="A48" s="3" t="s">
        <v>974</v>
      </c>
      <c r="B48" s="3" t="s">
        <v>1090</v>
      </c>
      <c r="C48" s="4">
        <v>407</v>
      </c>
      <c r="D48" s="4">
        <v>1613</v>
      </c>
      <c r="E48" s="5">
        <v>0.252324860508369</v>
      </c>
      <c r="F48" s="6">
        <v>503.485837598491</v>
      </c>
      <c r="G48" s="6">
        <v>1782.4041178060199</v>
      </c>
      <c r="H48" s="5">
        <v>0.28247569255968502</v>
      </c>
      <c r="I48" s="5">
        <v>2.8312219854616901E-2</v>
      </c>
      <c r="J48" s="3" t="s">
        <v>1328</v>
      </c>
    </row>
    <row r="49" spans="1:10" x14ac:dyDescent="0.35">
      <c r="A49" s="3" t="s">
        <v>974</v>
      </c>
      <c r="B49" s="3" t="s">
        <v>1092</v>
      </c>
      <c r="C49" s="4">
        <v>180</v>
      </c>
      <c r="D49" s="4">
        <v>1613</v>
      </c>
      <c r="E49" s="5">
        <v>0.111593304401736</v>
      </c>
      <c r="F49" s="6">
        <v>180.32721979044999</v>
      </c>
      <c r="G49" s="6">
        <v>1782.4041178060199</v>
      </c>
      <c r="H49" s="5">
        <v>0.101170782758523</v>
      </c>
      <c r="I49" s="5">
        <v>2.0524019156068701E-2</v>
      </c>
      <c r="J49" s="3" t="s">
        <v>1329</v>
      </c>
    </row>
    <row r="50" spans="1:10" x14ac:dyDescent="0.35">
      <c r="A50" s="3" t="s">
        <v>974</v>
      </c>
      <c r="B50" s="3" t="s">
        <v>1094</v>
      </c>
      <c r="C50" s="4">
        <v>475</v>
      </c>
      <c r="D50" s="4">
        <v>1613</v>
      </c>
      <c r="E50" s="5">
        <v>0.29448233106013599</v>
      </c>
      <c r="F50" s="6">
        <v>494.66354856262302</v>
      </c>
      <c r="G50" s="6">
        <v>1782.4041178060199</v>
      </c>
      <c r="H50" s="5">
        <v>0.27752603554995597</v>
      </c>
      <c r="I50" s="5">
        <v>2.9711255183567799E-2</v>
      </c>
      <c r="J50" s="3" t="s">
        <v>1330</v>
      </c>
    </row>
    <row r="51" spans="1:10" x14ac:dyDescent="0.35">
      <c r="A51" s="3" t="s">
        <v>974</v>
      </c>
      <c r="B51" s="3" t="s">
        <v>1096</v>
      </c>
      <c r="C51" s="4">
        <v>665</v>
      </c>
      <c r="D51" s="4">
        <v>1613</v>
      </c>
      <c r="E51" s="5">
        <v>0.41227526348419102</v>
      </c>
      <c r="F51" s="6">
        <v>733.12251963743699</v>
      </c>
      <c r="G51" s="6">
        <v>1782.4041178060199</v>
      </c>
      <c r="H51" s="5">
        <v>0.41131105584509298</v>
      </c>
      <c r="I51" s="5">
        <v>3.2086182909854898E-2</v>
      </c>
      <c r="J51" s="3" t="s">
        <v>1331</v>
      </c>
    </row>
    <row r="52" spans="1:10" x14ac:dyDescent="0.35">
      <c r="A52" s="3" t="s">
        <v>974</v>
      </c>
      <c r="B52" s="3" t="s">
        <v>1098</v>
      </c>
      <c r="C52" s="4">
        <v>502</v>
      </c>
      <c r="D52" s="4">
        <v>1613</v>
      </c>
      <c r="E52" s="5">
        <v>0.31122132672039698</v>
      </c>
      <c r="F52" s="6">
        <v>515.468021455501</v>
      </c>
      <c r="G52" s="6">
        <v>1782.4041178060199</v>
      </c>
      <c r="H52" s="5">
        <v>0.28919817694878103</v>
      </c>
      <c r="I52" s="5">
        <v>3.0179493837228101E-2</v>
      </c>
      <c r="J52" s="3" t="s">
        <v>1332</v>
      </c>
    </row>
    <row r="53" spans="1:10" x14ac:dyDescent="0.35">
      <c r="A53" s="3" t="s">
        <v>974</v>
      </c>
      <c r="B53" s="3" t="s">
        <v>1100</v>
      </c>
      <c r="C53" s="4">
        <v>295</v>
      </c>
      <c r="D53" s="4">
        <v>1613</v>
      </c>
      <c r="E53" s="5">
        <v>0.18288902665840001</v>
      </c>
      <c r="F53" s="6">
        <v>342.615476554287</v>
      </c>
      <c r="G53" s="6">
        <v>1782.4041178060199</v>
      </c>
      <c r="H53" s="5">
        <v>0.19222098576388799</v>
      </c>
      <c r="I53" s="5">
        <v>2.5198331015259302E-2</v>
      </c>
      <c r="J53" s="3" t="s">
        <v>1333</v>
      </c>
    </row>
    <row r="54" spans="1:10" x14ac:dyDescent="0.35">
      <c r="A54" s="3" t="s">
        <v>974</v>
      </c>
      <c r="B54" s="3" t="s">
        <v>201</v>
      </c>
      <c r="C54" s="4">
        <v>31</v>
      </c>
      <c r="D54" s="4">
        <v>1613</v>
      </c>
      <c r="E54" s="5">
        <v>1.9218846869187799E-2</v>
      </c>
      <c r="F54" s="6">
        <v>29.0057100951256</v>
      </c>
      <c r="G54" s="6">
        <v>1782.4041178060199</v>
      </c>
      <c r="H54" s="5">
        <v>1.6273363489997399E-2</v>
      </c>
      <c r="I54" s="5">
        <v>8.9492605026972195E-3</v>
      </c>
      <c r="J54" s="3" t="s">
        <v>1334</v>
      </c>
    </row>
    <row r="55" spans="1:10" x14ac:dyDescent="0.35">
      <c r="A55" s="3" t="s">
        <v>974</v>
      </c>
      <c r="B55" s="3" t="s">
        <v>1102</v>
      </c>
      <c r="C55" s="4">
        <v>386</v>
      </c>
      <c r="D55" s="4">
        <v>1613</v>
      </c>
      <c r="E55" s="5">
        <v>0.23930564166150001</v>
      </c>
      <c r="F55" s="6">
        <v>423.97115494428499</v>
      </c>
      <c r="G55" s="6">
        <v>1782.4041178060199</v>
      </c>
      <c r="H55" s="5">
        <v>0.237864775282361</v>
      </c>
      <c r="I55" s="5">
        <v>2.7811153190915101E-2</v>
      </c>
      <c r="J55" s="3" t="s">
        <v>1335</v>
      </c>
    </row>
    <row r="56" spans="1:10" x14ac:dyDescent="0.35">
      <c r="A56" s="3" t="s">
        <v>974</v>
      </c>
      <c r="B56" s="3" t="s">
        <v>1104</v>
      </c>
      <c r="C56" s="4">
        <v>754</v>
      </c>
      <c r="D56" s="4">
        <v>1613</v>
      </c>
      <c r="E56" s="5">
        <v>0.46745195288282698</v>
      </c>
      <c r="F56" s="6">
        <v>825.996544203653</v>
      </c>
      <c r="G56" s="6">
        <v>1782.4041178060199</v>
      </c>
      <c r="H56" s="5">
        <v>0.46341709826185801</v>
      </c>
      <c r="I56" s="5">
        <v>3.2522604546095499E-2</v>
      </c>
      <c r="J56" s="3" t="s">
        <v>1336</v>
      </c>
    </row>
    <row r="57" spans="1:10" x14ac:dyDescent="0.35">
      <c r="A57" s="12" t="s">
        <v>974</v>
      </c>
      <c r="B57" s="12" t="s">
        <v>145</v>
      </c>
      <c r="C57" s="13">
        <v>5</v>
      </c>
      <c r="D57" s="13">
        <v>1613</v>
      </c>
      <c r="E57" s="14">
        <v>3.0998140111593302E-3</v>
      </c>
      <c r="F57" s="15">
        <v>2.5794055104331299</v>
      </c>
      <c r="G57" s="15">
        <v>1782.4041178060199</v>
      </c>
      <c r="H57" s="14">
        <v>1.44714965852309E-3</v>
      </c>
      <c r="I57" s="14">
        <v>3.62352354771402E-3</v>
      </c>
      <c r="J57" s="12" t="s">
        <v>776</v>
      </c>
    </row>
    <row r="58" spans="1:10" x14ac:dyDescent="0.35">
      <c r="A58" s="18" t="s">
        <v>228</v>
      </c>
      <c r="B58" s="3"/>
      <c r="C58" s="4"/>
      <c r="D58" s="4"/>
      <c r="E58" s="5"/>
      <c r="F58" s="6"/>
      <c r="G58" s="6"/>
      <c r="H58" s="5"/>
      <c r="I58" s="5"/>
      <c r="J58" s="3"/>
    </row>
    <row r="59" spans="1:10" x14ac:dyDescent="0.35">
      <c r="A59" s="18" t="s">
        <v>146</v>
      </c>
    </row>
    <row r="60" spans="1:10" x14ac:dyDescent="0.35">
      <c r="A60" s="18" t="s">
        <v>979</v>
      </c>
    </row>
    <row r="61" spans="1:10" x14ac:dyDescent="0.35">
      <c r="A61" s="18" t="s">
        <v>1106</v>
      </c>
    </row>
    <row r="62" spans="1:10" x14ac:dyDescent="0.35">
      <c r="A6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A1:J103"/>
  <sheetViews>
    <sheetView workbookViewId="0"/>
  </sheetViews>
  <sheetFormatPr defaultColWidth="0" defaultRowHeight="14.5" zeroHeight="1" x14ac:dyDescent="0.35"/>
  <cols>
    <col min="1" max="2" width="35.7265625" customWidth="1"/>
    <col min="3" max="9" width="13.7265625" customWidth="1"/>
    <col min="10" max="10" width="15.7265625" customWidth="1"/>
    <col min="11" max="16384" width="10.90625" hidden="1"/>
  </cols>
  <sheetData>
    <row r="1" spans="1:10" ht="15.5" x14ac:dyDescent="0.35">
      <c r="A1" s="7" t="s">
        <v>43</v>
      </c>
    </row>
    <row r="2" spans="1:10" ht="43.5" x14ac:dyDescent="0.35">
      <c r="A2" s="16" t="s">
        <v>792</v>
      </c>
      <c r="B2" s="16" t="s">
        <v>1081</v>
      </c>
      <c r="C2" s="16" t="s">
        <v>93</v>
      </c>
      <c r="D2" s="16" t="s">
        <v>143</v>
      </c>
      <c r="E2" s="16" t="s">
        <v>94</v>
      </c>
      <c r="F2" s="16" t="s">
        <v>95</v>
      </c>
      <c r="G2" s="16" t="s">
        <v>144</v>
      </c>
      <c r="H2" s="16" t="s">
        <v>96</v>
      </c>
      <c r="I2" s="16" t="s">
        <v>98</v>
      </c>
      <c r="J2" s="16" t="s">
        <v>99</v>
      </c>
    </row>
    <row r="3" spans="1:10" x14ac:dyDescent="0.35">
      <c r="A3" s="8" t="s">
        <v>793</v>
      </c>
      <c r="B3" s="8" t="s">
        <v>1082</v>
      </c>
      <c r="C3" s="9">
        <v>29</v>
      </c>
      <c r="D3" s="9">
        <v>198</v>
      </c>
      <c r="E3" s="10">
        <v>0.14646464646464599</v>
      </c>
      <c r="F3" s="11">
        <v>31.016226918154299</v>
      </c>
      <c r="G3" s="11">
        <v>199.87396986395001</v>
      </c>
      <c r="H3" s="10">
        <v>0.15517892069320699</v>
      </c>
      <c r="I3" s="10">
        <v>6.5780804488375505E-2</v>
      </c>
      <c r="J3" s="8" t="s">
        <v>1337</v>
      </c>
    </row>
    <row r="4" spans="1:10" x14ac:dyDescent="0.35">
      <c r="A4" s="3" t="s">
        <v>793</v>
      </c>
      <c r="B4" s="3" t="s">
        <v>1084</v>
      </c>
      <c r="C4" s="4">
        <v>16</v>
      </c>
      <c r="D4" s="4">
        <v>198</v>
      </c>
      <c r="E4" s="5">
        <v>8.0808080808080801E-2</v>
      </c>
      <c r="F4" s="6">
        <v>24.411146910573301</v>
      </c>
      <c r="G4" s="6">
        <v>199.87396986395001</v>
      </c>
      <c r="H4" s="5">
        <v>0.12213269655468099</v>
      </c>
      <c r="I4" s="5">
        <v>5.0705201695262603E-2</v>
      </c>
      <c r="J4" s="3" t="s">
        <v>1338</v>
      </c>
    </row>
    <row r="5" spans="1:10" x14ac:dyDescent="0.35">
      <c r="A5" s="3" t="s">
        <v>793</v>
      </c>
      <c r="B5" s="3" t="s">
        <v>1086</v>
      </c>
      <c r="C5" s="4">
        <v>27</v>
      </c>
      <c r="D5" s="4">
        <v>198</v>
      </c>
      <c r="E5" s="5">
        <v>0.13636363636363599</v>
      </c>
      <c r="F5" s="6">
        <v>30.798860799024201</v>
      </c>
      <c r="G5" s="6">
        <v>199.87396986395001</v>
      </c>
      <c r="H5" s="5">
        <v>0.154091404798676</v>
      </c>
      <c r="I5" s="5">
        <v>6.3846451761951695E-2</v>
      </c>
      <c r="J5" s="3" t="s">
        <v>1339</v>
      </c>
    </row>
    <row r="6" spans="1:10" x14ac:dyDescent="0.35">
      <c r="A6" s="3" t="s">
        <v>793</v>
      </c>
      <c r="B6" s="3" t="s">
        <v>1088</v>
      </c>
      <c r="C6" s="4">
        <v>7</v>
      </c>
      <c r="D6" s="4">
        <v>198</v>
      </c>
      <c r="E6" s="5">
        <v>3.5353535353535401E-2</v>
      </c>
      <c r="F6" s="6">
        <v>5.2996567107286401</v>
      </c>
      <c r="G6" s="6">
        <v>199.87396986395001</v>
      </c>
      <c r="H6" s="5">
        <v>2.6514991993885E-2</v>
      </c>
      <c r="I6" s="5">
        <v>3.4357577349809799E-2</v>
      </c>
      <c r="J6" s="3" t="s">
        <v>1340</v>
      </c>
    </row>
    <row r="7" spans="1:10" x14ac:dyDescent="0.35">
      <c r="A7" s="3" t="s">
        <v>793</v>
      </c>
      <c r="B7" s="3" t="s">
        <v>1090</v>
      </c>
      <c r="C7" s="4">
        <v>37</v>
      </c>
      <c r="D7" s="4">
        <v>198</v>
      </c>
      <c r="E7" s="5">
        <v>0.18686868686868699</v>
      </c>
      <c r="F7" s="6">
        <v>46.723040719968303</v>
      </c>
      <c r="G7" s="6">
        <v>199.87396986395001</v>
      </c>
      <c r="H7" s="5">
        <v>0.23376250920403299</v>
      </c>
      <c r="I7" s="5">
        <v>7.2522143080589602E-2</v>
      </c>
      <c r="J7" s="3" t="s">
        <v>1341</v>
      </c>
    </row>
    <row r="8" spans="1:10" x14ac:dyDescent="0.35">
      <c r="A8" s="3" t="s">
        <v>793</v>
      </c>
      <c r="B8" s="3" t="s">
        <v>1092</v>
      </c>
      <c r="C8" s="4">
        <v>27</v>
      </c>
      <c r="D8" s="4">
        <v>198</v>
      </c>
      <c r="E8" s="5">
        <v>0.13636363636363599</v>
      </c>
      <c r="F8" s="6">
        <v>18.706951304743999</v>
      </c>
      <c r="G8" s="6">
        <v>199.87396986395001</v>
      </c>
      <c r="H8" s="5">
        <v>9.3593734679295201E-2</v>
      </c>
      <c r="I8" s="5">
        <v>6.3846451761951695E-2</v>
      </c>
      <c r="J8" s="3" t="s">
        <v>1342</v>
      </c>
    </row>
    <row r="9" spans="1:10" x14ac:dyDescent="0.35">
      <c r="A9" s="3" t="s">
        <v>793</v>
      </c>
      <c r="B9" s="3" t="s">
        <v>1094</v>
      </c>
      <c r="C9" s="4">
        <v>53</v>
      </c>
      <c r="D9" s="4">
        <v>198</v>
      </c>
      <c r="E9" s="5">
        <v>0.26767676767676801</v>
      </c>
      <c r="F9" s="6">
        <v>49.724277211034199</v>
      </c>
      <c r="G9" s="6">
        <v>199.87396986395001</v>
      </c>
      <c r="H9" s="5">
        <v>0.248778153778005</v>
      </c>
      <c r="I9" s="5">
        <v>8.2371839610259706E-2</v>
      </c>
      <c r="J9" s="3" t="s">
        <v>1343</v>
      </c>
    </row>
    <row r="10" spans="1:10" x14ac:dyDescent="0.35">
      <c r="A10" s="3" t="s">
        <v>793</v>
      </c>
      <c r="B10" s="3" t="s">
        <v>1096</v>
      </c>
      <c r="C10" s="4">
        <v>83</v>
      </c>
      <c r="D10" s="4">
        <v>198</v>
      </c>
      <c r="E10" s="5">
        <v>0.419191919191919</v>
      </c>
      <c r="F10" s="6">
        <v>74.981480237791601</v>
      </c>
      <c r="G10" s="6">
        <v>199.87396986395001</v>
      </c>
      <c r="H10" s="5">
        <v>0.37514379830865402</v>
      </c>
      <c r="I10" s="5">
        <v>9.1800446944925701E-2</v>
      </c>
      <c r="J10" s="3" t="s">
        <v>1344</v>
      </c>
    </row>
    <row r="11" spans="1:10" x14ac:dyDescent="0.35">
      <c r="A11" s="3" t="s">
        <v>793</v>
      </c>
      <c r="B11" s="3" t="s">
        <v>1098</v>
      </c>
      <c r="C11" s="4">
        <v>64</v>
      </c>
      <c r="D11" s="4">
        <v>198</v>
      </c>
      <c r="E11" s="5">
        <v>0.32323232323232298</v>
      </c>
      <c r="F11" s="6">
        <v>59.094685540034099</v>
      </c>
      <c r="G11" s="6">
        <v>199.87396986395001</v>
      </c>
      <c r="H11" s="5">
        <v>0.29565973788512201</v>
      </c>
      <c r="I11" s="5">
        <v>8.7016020020601798E-2</v>
      </c>
      <c r="J11" s="3" t="s">
        <v>1345</v>
      </c>
    </row>
    <row r="12" spans="1:10" x14ac:dyDescent="0.35">
      <c r="A12" s="3" t="s">
        <v>793</v>
      </c>
      <c r="B12" s="3" t="s">
        <v>1100</v>
      </c>
      <c r="C12" s="4">
        <v>35</v>
      </c>
      <c r="D12" s="4">
        <v>198</v>
      </c>
      <c r="E12" s="5">
        <v>0.17676767676767699</v>
      </c>
      <c r="F12" s="6">
        <v>36.691772877467301</v>
      </c>
      <c r="G12" s="6">
        <v>199.87396986395001</v>
      </c>
      <c r="H12" s="5">
        <v>0.183574544011122</v>
      </c>
      <c r="I12" s="5">
        <v>7.0971609392658203E-2</v>
      </c>
      <c r="J12" s="3" t="s">
        <v>1346</v>
      </c>
    </row>
    <row r="13" spans="1:10" x14ac:dyDescent="0.35">
      <c r="A13" s="3" t="s">
        <v>793</v>
      </c>
      <c r="B13" s="3" t="s">
        <v>201</v>
      </c>
      <c r="C13" s="4">
        <v>5</v>
      </c>
      <c r="D13" s="4">
        <v>198</v>
      </c>
      <c r="E13" s="5">
        <v>2.5252525252525301E-2</v>
      </c>
      <c r="F13" s="6">
        <v>4.7119425947645297</v>
      </c>
      <c r="G13" s="6">
        <v>199.87396986395001</v>
      </c>
      <c r="H13" s="5">
        <v>2.3574568504202201E-2</v>
      </c>
      <c r="I13" s="5">
        <v>2.9189085317053099E-2</v>
      </c>
      <c r="J13" s="3" t="s">
        <v>785</v>
      </c>
    </row>
    <row r="14" spans="1:10" x14ac:dyDescent="0.35">
      <c r="A14" s="3" t="s">
        <v>793</v>
      </c>
      <c r="B14" s="3" t="s">
        <v>1102</v>
      </c>
      <c r="C14" s="4">
        <v>63</v>
      </c>
      <c r="D14" s="4">
        <v>198</v>
      </c>
      <c r="E14" s="5">
        <v>0.31818181818181801</v>
      </c>
      <c r="F14" s="6">
        <v>74.8177717568812</v>
      </c>
      <c r="G14" s="6">
        <v>199.87396986395001</v>
      </c>
      <c r="H14" s="5">
        <v>0.37432473977380898</v>
      </c>
      <c r="I14" s="5">
        <v>8.6655072160197896E-2</v>
      </c>
      <c r="J14" s="3" t="s">
        <v>1347</v>
      </c>
    </row>
    <row r="15" spans="1:10" x14ac:dyDescent="0.35">
      <c r="A15" s="3" t="s">
        <v>793</v>
      </c>
      <c r="B15" s="3" t="s">
        <v>1104</v>
      </c>
      <c r="C15" s="4">
        <v>85</v>
      </c>
      <c r="D15" s="4">
        <v>198</v>
      </c>
      <c r="E15" s="5">
        <v>0.429292929292929</v>
      </c>
      <c r="F15" s="6">
        <v>82.222121430953095</v>
      </c>
      <c r="G15" s="6">
        <v>199.87396986395001</v>
      </c>
      <c r="H15" s="5">
        <v>0.41136983213431899</v>
      </c>
      <c r="I15" s="5">
        <v>9.2088524369382599E-2</v>
      </c>
      <c r="J15" s="3" t="s">
        <v>1348</v>
      </c>
    </row>
    <row r="16" spans="1:10" x14ac:dyDescent="0.35">
      <c r="A16" s="3" t="s">
        <v>803</v>
      </c>
      <c r="B16" s="3" t="s">
        <v>1082</v>
      </c>
      <c r="C16" s="4">
        <v>66</v>
      </c>
      <c r="D16" s="4">
        <v>447</v>
      </c>
      <c r="E16" s="5">
        <v>0.14765100671140899</v>
      </c>
      <c r="F16" s="6">
        <v>73.351937374355003</v>
      </c>
      <c r="G16" s="6">
        <v>424.74666131212501</v>
      </c>
      <c r="H16" s="5">
        <v>0.172695736201332</v>
      </c>
      <c r="I16" s="5">
        <v>4.3926619845091802E-2</v>
      </c>
      <c r="J16" s="3" t="s">
        <v>1349</v>
      </c>
    </row>
    <row r="17" spans="1:10" x14ac:dyDescent="0.35">
      <c r="A17" s="3" t="s">
        <v>803</v>
      </c>
      <c r="B17" s="3" t="s">
        <v>1084</v>
      </c>
      <c r="C17" s="4">
        <v>46</v>
      </c>
      <c r="D17" s="4">
        <v>447</v>
      </c>
      <c r="E17" s="5">
        <v>0.10290827740492201</v>
      </c>
      <c r="F17" s="6">
        <v>52.1408744225334</v>
      </c>
      <c r="G17" s="6">
        <v>424.74666131212501</v>
      </c>
      <c r="H17" s="5">
        <v>0.12275758510134099</v>
      </c>
      <c r="I17" s="5">
        <v>3.7622221163993497E-2</v>
      </c>
      <c r="J17" s="3" t="s">
        <v>1350</v>
      </c>
    </row>
    <row r="18" spans="1:10" x14ac:dyDescent="0.35">
      <c r="A18" s="3" t="s">
        <v>803</v>
      </c>
      <c r="B18" s="3" t="s">
        <v>1086</v>
      </c>
      <c r="C18" s="4">
        <v>61</v>
      </c>
      <c r="D18" s="4">
        <v>447</v>
      </c>
      <c r="E18" s="5">
        <v>0.13646532438478701</v>
      </c>
      <c r="F18" s="6">
        <v>66.686594519891003</v>
      </c>
      <c r="G18" s="6">
        <v>424.74666131212501</v>
      </c>
      <c r="H18" s="5">
        <v>0.15700322237703601</v>
      </c>
      <c r="I18" s="5">
        <v>4.2506162658862999E-2</v>
      </c>
      <c r="J18" s="3" t="s">
        <v>1351</v>
      </c>
    </row>
    <row r="19" spans="1:10" x14ac:dyDescent="0.35">
      <c r="A19" s="3" t="s">
        <v>803</v>
      </c>
      <c r="B19" s="3" t="s">
        <v>1088</v>
      </c>
      <c r="C19" s="4">
        <v>26</v>
      </c>
      <c r="D19" s="4">
        <v>447</v>
      </c>
      <c r="E19" s="5">
        <v>5.8165548098434001E-2</v>
      </c>
      <c r="F19" s="6">
        <v>26.339211792920999</v>
      </c>
      <c r="G19" s="6">
        <v>424.74666131212501</v>
      </c>
      <c r="H19" s="5">
        <v>6.2011580530272101E-2</v>
      </c>
      <c r="I19" s="5">
        <v>2.89815128330617E-2</v>
      </c>
      <c r="J19" s="3" t="s">
        <v>1352</v>
      </c>
    </row>
    <row r="20" spans="1:10" x14ac:dyDescent="0.35">
      <c r="A20" s="3" t="s">
        <v>803</v>
      </c>
      <c r="B20" s="3" t="s">
        <v>1090</v>
      </c>
      <c r="C20" s="4">
        <v>98</v>
      </c>
      <c r="D20" s="4">
        <v>447</v>
      </c>
      <c r="E20" s="5">
        <v>0.21923937360178999</v>
      </c>
      <c r="F20" s="6">
        <v>111.086136363533</v>
      </c>
      <c r="G20" s="6">
        <v>424.74666131212501</v>
      </c>
      <c r="H20" s="5">
        <v>0.26153504307807002</v>
      </c>
      <c r="I20" s="5">
        <v>5.1229377806340903E-2</v>
      </c>
      <c r="J20" s="3" t="s">
        <v>1353</v>
      </c>
    </row>
    <row r="21" spans="1:10" x14ac:dyDescent="0.35">
      <c r="A21" s="3" t="s">
        <v>803</v>
      </c>
      <c r="B21" s="3" t="s">
        <v>1092</v>
      </c>
      <c r="C21" s="4">
        <v>65</v>
      </c>
      <c r="D21" s="4">
        <v>447</v>
      </c>
      <c r="E21" s="5">
        <v>0.14541387024608499</v>
      </c>
      <c r="F21" s="6">
        <v>46.324233078489797</v>
      </c>
      <c r="G21" s="6">
        <v>424.74666131212501</v>
      </c>
      <c r="H21" s="5">
        <v>0.10906320707827399</v>
      </c>
      <c r="I21" s="5">
        <v>4.36497428718211E-2</v>
      </c>
      <c r="J21" s="3" t="s">
        <v>1354</v>
      </c>
    </row>
    <row r="22" spans="1:10" x14ac:dyDescent="0.35">
      <c r="A22" s="3" t="s">
        <v>803</v>
      </c>
      <c r="B22" s="3" t="s">
        <v>1094</v>
      </c>
      <c r="C22" s="4">
        <v>141</v>
      </c>
      <c r="D22" s="4">
        <v>447</v>
      </c>
      <c r="E22" s="5">
        <v>0.31543624161073802</v>
      </c>
      <c r="F22" s="6">
        <v>115.58543262004299</v>
      </c>
      <c r="G22" s="6">
        <v>424.74666131212501</v>
      </c>
      <c r="H22" s="5">
        <v>0.27212793683410402</v>
      </c>
      <c r="I22" s="5">
        <v>5.7539170876387102E-2</v>
      </c>
      <c r="J22" s="3" t="s">
        <v>1355</v>
      </c>
    </row>
    <row r="23" spans="1:10" x14ac:dyDescent="0.35">
      <c r="A23" s="3" t="s">
        <v>803</v>
      </c>
      <c r="B23" s="3" t="s">
        <v>1096</v>
      </c>
      <c r="C23" s="4">
        <v>201</v>
      </c>
      <c r="D23" s="4">
        <v>447</v>
      </c>
      <c r="E23" s="5">
        <v>0.44966442953020103</v>
      </c>
      <c r="F23" s="6">
        <v>188.366729939501</v>
      </c>
      <c r="G23" s="6">
        <v>424.74666131212501</v>
      </c>
      <c r="H23" s="5">
        <v>0.44348018971497</v>
      </c>
      <c r="I23" s="5">
        <v>6.1596907991282097E-2</v>
      </c>
      <c r="J23" s="3" t="s">
        <v>1356</v>
      </c>
    </row>
    <row r="24" spans="1:10" x14ac:dyDescent="0.35">
      <c r="A24" s="3" t="s">
        <v>803</v>
      </c>
      <c r="B24" s="3" t="s">
        <v>1098</v>
      </c>
      <c r="C24" s="4">
        <v>161</v>
      </c>
      <c r="D24" s="4">
        <v>447</v>
      </c>
      <c r="E24" s="5">
        <v>0.360178970917226</v>
      </c>
      <c r="F24" s="6">
        <v>140.41057114823801</v>
      </c>
      <c r="G24" s="6">
        <v>424.74666131212501</v>
      </c>
      <c r="H24" s="5">
        <v>0.33057486717960799</v>
      </c>
      <c r="I24" s="5">
        <v>5.9441434888807002E-2</v>
      </c>
      <c r="J24" s="3" t="s">
        <v>1357</v>
      </c>
    </row>
    <row r="25" spans="1:10" x14ac:dyDescent="0.35">
      <c r="A25" s="3" t="s">
        <v>803</v>
      </c>
      <c r="B25" s="3" t="s">
        <v>1100</v>
      </c>
      <c r="C25" s="4">
        <v>63</v>
      </c>
      <c r="D25" s="4">
        <v>447</v>
      </c>
      <c r="E25" s="5">
        <v>0.14093959731543601</v>
      </c>
      <c r="F25" s="6">
        <v>64.473593811644605</v>
      </c>
      <c r="G25" s="6">
        <v>424.74666131212501</v>
      </c>
      <c r="H25" s="5">
        <v>0.15179305615369201</v>
      </c>
      <c r="I25" s="5">
        <v>4.3085309486488498E-2</v>
      </c>
      <c r="J25" s="3" t="s">
        <v>1358</v>
      </c>
    </row>
    <row r="26" spans="1:10" x14ac:dyDescent="0.35">
      <c r="A26" s="3" t="s">
        <v>803</v>
      </c>
      <c r="B26" s="3" t="s">
        <v>201</v>
      </c>
      <c r="C26" s="4">
        <v>11</v>
      </c>
      <c r="D26" s="4">
        <v>447</v>
      </c>
      <c r="E26" s="5">
        <v>2.4608501118568198E-2</v>
      </c>
      <c r="F26" s="6">
        <v>10.809311387889201</v>
      </c>
      <c r="G26" s="6">
        <v>424.74666131212501</v>
      </c>
      <c r="H26" s="5">
        <v>2.5448843681306701E-2</v>
      </c>
      <c r="I26" s="5">
        <v>1.9183723985006399E-2</v>
      </c>
      <c r="J26" s="3" t="s">
        <v>1359</v>
      </c>
    </row>
    <row r="27" spans="1:10" x14ac:dyDescent="0.35">
      <c r="A27" s="3" t="s">
        <v>803</v>
      </c>
      <c r="B27" s="3" t="s">
        <v>1102</v>
      </c>
      <c r="C27" s="4">
        <v>118</v>
      </c>
      <c r="D27" s="4">
        <v>447</v>
      </c>
      <c r="E27" s="5">
        <v>0.26398210290827701</v>
      </c>
      <c r="F27" s="6">
        <v>105.499077648305</v>
      </c>
      <c r="G27" s="6">
        <v>424.74666131212501</v>
      </c>
      <c r="H27" s="5">
        <v>0.248381181672855</v>
      </c>
      <c r="I27" s="5">
        <v>5.45798430648535E-2</v>
      </c>
      <c r="J27" s="3" t="s">
        <v>1360</v>
      </c>
    </row>
    <row r="28" spans="1:10" x14ac:dyDescent="0.35">
      <c r="A28" s="3" t="s">
        <v>803</v>
      </c>
      <c r="B28" s="3" t="s">
        <v>1104</v>
      </c>
      <c r="C28" s="4">
        <v>197</v>
      </c>
      <c r="D28" s="4">
        <v>447</v>
      </c>
      <c r="E28" s="5">
        <v>0.44071588366890402</v>
      </c>
      <c r="F28" s="6">
        <v>185.64480191767601</v>
      </c>
      <c r="G28" s="6">
        <v>424.74666131212501</v>
      </c>
      <c r="H28" s="5">
        <v>0.43707183322920901</v>
      </c>
      <c r="I28" s="5">
        <v>6.1474704154431403E-2</v>
      </c>
      <c r="J28" s="3" t="s">
        <v>1361</v>
      </c>
    </row>
    <row r="29" spans="1:10" x14ac:dyDescent="0.35">
      <c r="A29" s="3" t="s">
        <v>813</v>
      </c>
      <c r="B29" s="3" t="s">
        <v>1082</v>
      </c>
      <c r="C29" s="4">
        <v>65</v>
      </c>
      <c r="D29" s="4">
        <v>555</v>
      </c>
      <c r="E29" s="5">
        <v>0.117117117117117</v>
      </c>
      <c r="F29" s="6">
        <v>64.305722117859801</v>
      </c>
      <c r="G29" s="6">
        <v>540.81969116641505</v>
      </c>
      <c r="H29" s="5">
        <v>0.11890418039174599</v>
      </c>
      <c r="I29" s="5">
        <v>3.5733031179600597E-2</v>
      </c>
      <c r="J29" s="3" t="s">
        <v>1362</v>
      </c>
    </row>
    <row r="30" spans="1:10" x14ac:dyDescent="0.35">
      <c r="A30" s="3" t="s">
        <v>813</v>
      </c>
      <c r="B30" s="3" t="s">
        <v>1084</v>
      </c>
      <c r="C30" s="4">
        <v>57</v>
      </c>
      <c r="D30" s="4">
        <v>555</v>
      </c>
      <c r="E30" s="5">
        <v>0.102702702702703</v>
      </c>
      <c r="F30" s="6">
        <v>57.674059484925301</v>
      </c>
      <c r="G30" s="6">
        <v>540.81969116641505</v>
      </c>
      <c r="H30" s="5">
        <v>0.106641937094666</v>
      </c>
      <c r="I30" s="5">
        <v>3.3733953286258701E-2</v>
      </c>
      <c r="J30" s="3" t="s">
        <v>1363</v>
      </c>
    </row>
    <row r="31" spans="1:10" x14ac:dyDescent="0.35">
      <c r="A31" s="3" t="s">
        <v>813</v>
      </c>
      <c r="B31" s="3" t="s">
        <v>1086</v>
      </c>
      <c r="C31" s="4">
        <v>60</v>
      </c>
      <c r="D31" s="4">
        <v>555</v>
      </c>
      <c r="E31" s="5">
        <v>0.108108108108108</v>
      </c>
      <c r="F31" s="6">
        <v>71.062877355459605</v>
      </c>
      <c r="G31" s="6">
        <v>540.81969116641505</v>
      </c>
      <c r="H31" s="5">
        <v>0.13139846517458401</v>
      </c>
      <c r="I31" s="5">
        <v>3.4505900418369102E-2</v>
      </c>
      <c r="J31" s="3" t="s">
        <v>1364</v>
      </c>
    </row>
    <row r="32" spans="1:10" x14ac:dyDescent="0.35">
      <c r="A32" s="3" t="s">
        <v>813</v>
      </c>
      <c r="B32" s="3" t="s">
        <v>1088</v>
      </c>
      <c r="C32" s="4">
        <v>25</v>
      </c>
      <c r="D32" s="4">
        <v>555</v>
      </c>
      <c r="E32" s="5">
        <v>4.5045045045045001E-2</v>
      </c>
      <c r="F32" s="6">
        <v>23.514766375585999</v>
      </c>
      <c r="G32" s="6">
        <v>540.81969116641505</v>
      </c>
      <c r="H32" s="5">
        <v>4.34798635472581E-2</v>
      </c>
      <c r="I32" s="5">
        <v>2.3047460488656E-2</v>
      </c>
      <c r="J32" s="3" t="s">
        <v>1365</v>
      </c>
    </row>
    <row r="33" spans="1:10" x14ac:dyDescent="0.35">
      <c r="A33" s="3" t="s">
        <v>813</v>
      </c>
      <c r="B33" s="3" t="s">
        <v>1090</v>
      </c>
      <c r="C33" s="4">
        <v>126</v>
      </c>
      <c r="D33" s="4">
        <v>555</v>
      </c>
      <c r="E33" s="5">
        <v>0.22702702702702701</v>
      </c>
      <c r="F33" s="6">
        <v>144.643249189995</v>
      </c>
      <c r="G33" s="6">
        <v>540.81969116641505</v>
      </c>
      <c r="H33" s="5">
        <v>0.26745189118028401</v>
      </c>
      <c r="I33" s="5">
        <v>4.6551004692723601E-2</v>
      </c>
      <c r="J33" s="3" t="s">
        <v>1366</v>
      </c>
    </row>
    <row r="34" spans="1:10" x14ac:dyDescent="0.35">
      <c r="A34" s="3" t="s">
        <v>813</v>
      </c>
      <c r="B34" s="3" t="s">
        <v>1092</v>
      </c>
      <c r="C34" s="4">
        <v>84</v>
      </c>
      <c r="D34" s="4">
        <v>555</v>
      </c>
      <c r="E34" s="5">
        <v>0.151351351351351</v>
      </c>
      <c r="F34" s="6">
        <v>68.682313405204098</v>
      </c>
      <c r="G34" s="6">
        <v>540.81969116641505</v>
      </c>
      <c r="H34" s="5">
        <v>0.126996695066841</v>
      </c>
      <c r="I34" s="5">
        <v>3.9825866771551997E-2</v>
      </c>
      <c r="J34" s="3" t="s">
        <v>1367</v>
      </c>
    </row>
    <row r="35" spans="1:10" x14ac:dyDescent="0.35">
      <c r="A35" s="3" t="s">
        <v>813</v>
      </c>
      <c r="B35" s="3" t="s">
        <v>1094</v>
      </c>
      <c r="C35" s="4">
        <v>178</v>
      </c>
      <c r="D35" s="4">
        <v>555</v>
      </c>
      <c r="E35" s="5">
        <v>0.320720720720721</v>
      </c>
      <c r="F35" s="6">
        <v>156.56107809782699</v>
      </c>
      <c r="G35" s="6">
        <v>540.81969116641505</v>
      </c>
      <c r="H35" s="5">
        <v>0.28948849432638701</v>
      </c>
      <c r="I35" s="5">
        <v>5.1867559788885298E-2</v>
      </c>
      <c r="J35" s="3" t="s">
        <v>1368</v>
      </c>
    </row>
    <row r="36" spans="1:10" x14ac:dyDescent="0.35">
      <c r="A36" s="3" t="s">
        <v>813</v>
      </c>
      <c r="B36" s="3" t="s">
        <v>1096</v>
      </c>
      <c r="C36" s="4">
        <v>240</v>
      </c>
      <c r="D36" s="4">
        <v>555</v>
      </c>
      <c r="E36" s="5">
        <v>0.43243243243243201</v>
      </c>
      <c r="F36" s="6">
        <v>218.55918527816701</v>
      </c>
      <c r="G36" s="6">
        <v>540.81969116641505</v>
      </c>
      <c r="H36" s="5">
        <v>0.40412579062494802</v>
      </c>
      <c r="I36" s="5">
        <v>5.5052372241106901E-2</v>
      </c>
      <c r="J36" s="3" t="s">
        <v>1369</v>
      </c>
    </row>
    <row r="37" spans="1:10" x14ac:dyDescent="0.35">
      <c r="A37" s="3" t="s">
        <v>813</v>
      </c>
      <c r="B37" s="3" t="s">
        <v>1098</v>
      </c>
      <c r="C37" s="4">
        <v>213</v>
      </c>
      <c r="D37" s="4">
        <v>555</v>
      </c>
      <c r="E37" s="5">
        <v>0.38378378378378403</v>
      </c>
      <c r="F37" s="6">
        <v>201.964878944021</v>
      </c>
      <c r="G37" s="6">
        <v>540.81969116641505</v>
      </c>
      <c r="H37" s="5">
        <v>0.37344216980789402</v>
      </c>
      <c r="I37" s="5">
        <v>5.40403302898117E-2</v>
      </c>
      <c r="J37" s="3" t="s">
        <v>1370</v>
      </c>
    </row>
    <row r="38" spans="1:10" x14ac:dyDescent="0.35">
      <c r="A38" s="3" t="s">
        <v>813</v>
      </c>
      <c r="B38" s="3" t="s">
        <v>1100</v>
      </c>
      <c r="C38" s="4">
        <v>92</v>
      </c>
      <c r="D38" s="4">
        <v>555</v>
      </c>
      <c r="E38" s="5">
        <v>0.16576576576576599</v>
      </c>
      <c r="F38" s="6">
        <v>99.584759468639703</v>
      </c>
      <c r="G38" s="6">
        <v>540.81969116641505</v>
      </c>
      <c r="H38" s="5">
        <v>0.18413671154217801</v>
      </c>
      <c r="I38" s="5">
        <v>4.1323733222140897E-2</v>
      </c>
      <c r="J38" s="3" t="s">
        <v>1371</v>
      </c>
    </row>
    <row r="39" spans="1:10" x14ac:dyDescent="0.35">
      <c r="A39" s="3" t="s">
        <v>813</v>
      </c>
      <c r="B39" s="3" t="s">
        <v>201</v>
      </c>
      <c r="C39" s="4">
        <v>10</v>
      </c>
      <c r="D39" s="4">
        <v>555</v>
      </c>
      <c r="E39" s="5">
        <v>1.8018018018018001E-2</v>
      </c>
      <c r="F39" s="6">
        <v>10.072102740967001</v>
      </c>
      <c r="G39" s="6">
        <v>540.81969116641505</v>
      </c>
      <c r="H39" s="5">
        <v>1.8623772221096398E-2</v>
      </c>
      <c r="I39" s="5">
        <v>1.4781325854234501E-2</v>
      </c>
      <c r="J39" s="3" t="s">
        <v>1372</v>
      </c>
    </row>
    <row r="40" spans="1:10" x14ac:dyDescent="0.35">
      <c r="A40" s="3" t="s">
        <v>813</v>
      </c>
      <c r="B40" s="3" t="s">
        <v>1102</v>
      </c>
      <c r="C40" s="4">
        <v>155</v>
      </c>
      <c r="D40" s="4">
        <v>555</v>
      </c>
      <c r="E40" s="5">
        <v>0.27927927927927898</v>
      </c>
      <c r="F40" s="6">
        <v>152.64787786541001</v>
      </c>
      <c r="G40" s="6">
        <v>540.81969116641505</v>
      </c>
      <c r="H40" s="5">
        <v>0.28225281061084601</v>
      </c>
      <c r="I40" s="5">
        <v>4.9855259913278098E-2</v>
      </c>
      <c r="J40" s="3" t="s">
        <v>1373</v>
      </c>
    </row>
    <row r="41" spans="1:10" x14ac:dyDescent="0.35">
      <c r="A41" s="3" t="s">
        <v>813</v>
      </c>
      <c r="B41" s="3" t="s">
        <v>1104</v>
      </c>
      <c r="C41" s="4">
        <v>237</v>
      </c>
      <c r="D41" s="4">
        <v>555</v>
      </c>
      <c r="E41" s="5">
        <v>0.427027027027027</v>
      </c>
      <c r="F41" s="6">
        <v>243.917576181101</v>
      </c>
      <c r="G41" s="6">
        <v>540.81969116641505</v>
      </c>
      <c r="H41" s="5">
        <v>0.45101459907095898</v>
      </c>
      <c r="I41" s="5">
        <v>5.4967106110331003E-2</v>
      </c>
      <c r="J41" s="3" t="s">
        <v>1374</v>
      </c>
    </row>
    <row r="42" spans="1:10" x14ac:dyDescent="0.35">
      <c r="A42" s="3" t="s">
        <v>813</v>
      </c>
      <c r="B42" s="3" t="s">
        <v>145</v>
      </c>
      <c r="C42" s="4">
        <v>1</v>
      </c>
      <c r="D42" s="4">
        <v>555</v>
      </c>
      <c r="E42" s="5">
        <v>1.8018018018018001E-3</v>
      </c>
      <c r="F42" s="6">
        <v>1.7481417659295</v>
      </c>
      <c r="G42" s="6">
        <v>540.81969116641505</v>
      </c>
      <c r="H42" s="5">
        <v>3.2323929666081301E-3</v>
      </c>
      <c r="I42" s="5">
        <v>4.7127024733184704E-3</v>
      </c>
      <c r="J42" s="3" t="s">
        <v>836</v>
      </c>
    </row>
    <row r="43" spans="1:10" x14ac:dyDescent="0.35">
      <c r="A43" s="3" t="s">
        <v>824</v>
      </c>
      <c r="B43" s="3" t="s">
        <v>1082</v>
      </c>
      <c r="C43" s="4">
        <v>88</v>
      </c>
      <c r="D43" s="4">
        <v>562</v>
      </c>
      <c r="E43" s="5">
        <v>0.15658362989323801</v>
      </c>
      <c r="F43" s="6">
        <v>83.452974089831699</v>
      </c>
      <c r="G43" s="6">
        <v>559.85079422186197</v>
      </c>
      <c r="H43" s="5">
        <v>0.14906288416688501</v>
      </c>
      <c r="I43" s="5">
        <v>4.0131061581954702E-2</v>
      </c>
      <c r="J43" s="3" t="s">
        <v>1375</v>
      </c>
    </row>
    <row r="44" spans="1:10" x14ac:dyDescent="0.35">
      <c r="A44" s="3" t="s">
        <v>824</v>
      </c>
      <c r="B44" s="3" t="s">
        <v>1084</v>
      </c>
      <c r="C44" s="4">
        <v>80</v>
      </c>
      <c r="D44" s="4">
        <v>562</v>
      </c>
      <c r="E44" s="5">
        <v>0.14234875444839901</v>
      </c>
      <c r="F44" s="6">
        <v>82.379194650011399</v>
      </c>
      <c r="G44" s="6">
        <v>559.85079422186197</v>
      </c>
      <c r="H44" s="5">
        <v>0.147144909858546</v>
      </c>
      <c r="I44" s="5">
        <v>3.8585013268215403E-2</v>
      </c>
      <c r="J44" s="3" t="s">
        <v>1376</v>
      </c>
    </row>
    <row r="45" spans="1:10" x14ac:dyDescent="0.35">
      <c r="A45" s="3" t="s">
        <v>824</v>
      </c>
      <c r="B45" s="3" t="s">
        <v>1086</v>
      </c>
      <c r="C45" s="4">
        <v>56</v>
      </c>
      <c r="D45" s="4">
        <v>562</v>
      </c>
      <c r="E45" s="5">
        <v>9.9644128113879002E-2</v>
      </c>
      <c r="F45" s="6">
        <v>58.2059253126654</v>
      </c>
      <c r="G45" s="6">
        <v>559.85079422186197</v>
      </c>
      <c r="H45" s="5">
        <v>0.10396685315694899</v>
      </c>
      <c r="I45" s="5">
        <v>3.3076489712606599E-2</v>
      </c>
      <c r="J45" s="3" t="s">
        <v>1377</v>
      </c>
    </row>
    <row r="46" spans="1:10" x14ac:dyDescent="0.35">
      <c r="A46" s="3" t="s">
        <v>824</v>
      </c>
      <c r="B46" s="3" t="s">
        <v>1088</v>
      </c>
      <c r="C46" s="4">
        <v>19</v>
      </c>
      <c r="D46" s="4">
        <v>562</v>
      </c>
      <c r="E46" s="5">
        <v>3.3807829181494699E-2</v>
      </c>
      <c r="F46" s="6">
        <v>28.747348285627702</v>
      </c>
      <c r="G46" s="6">
        <v>559.85079422186197</v>
      </c>
      <c r="H46" s="5">
        <v>5.1348231675876703E-2</v>
      </c>
      <c r="I46" s="5">
        <v>1.9958452123776099E-2</v>
      </c>
      <c r="J46" s="3" t="s">
        <v>1378</v>
      </c>
    </row>
    <row r="47" spans="1:10" x14ac:dyDescent="0.35">
      <c r="A47" s="3" t="s">
        <v>824</v>
      </c>
      <c r="B47" s="3" t="s">
        <v>1090</v>
      </c>
      <c r="C47" s="4">
        <v>136</v>
      </c>
      <c r="D47" s="4">
        <v>562</v>
      </c>
      <c r="E47" s="5">
        <v>0.24199288256227799</v>
      </c>
      <c r="F47" s="6">
        <v>146.54424145742499</v>
      </c>
      <c r="G47" s="6">
        <v>559.85079422186197</v>
      </c>
      <c r="H47" s="5">
        <v>0.26175588740765698</v>
      </c>
      <c r="I47" s="5">
        <v>4.7295998112606701E-2</v>
      </c>
      <c r="J47" s="3" t="s">
        <v>1379</v>
      </c>
    </row>
    <row r="48" spans="1:10" x14ac:dyDescent="0.35">
      <c r="A48" s="3" t="s">
        <v>824</v>
      </c>
      <c r="B48" s="3" t="s">
        <v>1092</v>
      </c>
      <c r="C48" s="4">
        <v>68</v>
      </c>
      <c r="D48" s="4">
        <v>562</v>
      </c>
      <c r="E48" s="5">
        <v>0.120996441281139</v>
      </c>
      <c r="F48" s="6">
        <v>60.978636726337001</v>
      </c>
      <c r="G48" s="6">
        <v>559.85079422186197</v>
      </c>
      <c r="H48" s="5">
        <v>0.10891944310107</v>
      </c>
      <c r="I48" s="5">
        <v>3.6013727333698897E-2</v>
      </c>
      <c r="J48" s="3" t="s">
        <v>1380</v>
      </c>
    </row>
    <row r="49" spans="1:10" x14ac:dyDescent="0.35">
      <c r="A49" s="3" t="s">
        <v>824</v>
      </c>
      <c r="B49" s="3" t="s">
        <v>1094</v>
      </c>
      <c r="C49" s="4">
        <v>181</v>
      </c>
      <c r="D49" s="4">
        <v>562</v>
      </c>
      <c r="E49" s="5">
        <v>0.32206405693950202</v>
      </c>
      <c r="F49" s="6">
        <v>176.92038179771799</v>
      </c>
      <c r="G49" s="6">
        <v>559.85079422186197</v>
      </c>
      <c r="H49" s="5">
        <v>0.31601345148330101</v>
      </c>
      <c r="I49" s="5">
        <v>5.1600263167161799E-2</v>
      </c>
      <c r="J49" s="3" t="s">
        <v>1381</v>
      </c>
    </row>
    <row r="50" spans="1:10" x14ac:dyDescent="0.35">
      <c r="A50" s="3" t="s">
        <v>824</v>
      </c>
      <c r="B50" s="3" t="s">
        <v>1096</v>
      </c>
      <c r="C50" s="4">
        <v>234</v>
      </c>
      <c r="D50" s="4">
        <v>562</v>
      </c>
      <c r="E50" s="5">
        <v>0.41637010676156599</v>
      </c>
      <c r="F50" s="6">
        <v>250.02117701909501</v>
      </c>
      <c r="G50" s="6">
        <v>559.85079422186197</v>
      </c>
      <c r="H50" s="5">
        <v>0.44658537524555902</v>
      </c>
      <c r="I50" s="5">
        <v>5.4437101337968398E-2</v>
      </c>
      <c r="J50" s="3" t="s">
        <v>1382</v>
      </c>
    </row>
    <row r="51" spans="1:10" x14ac:dyDescent="0.35">
      <c r="A51" s="3" t="s">
        <v>824</v>
      </c>
      <c r="B51" s="3" t="s">
        <v>1098</v>
      </c>
      <c r="C51" s="4">
        <v>183</v>
      </c>
      <c r="D51" s="4">
        <v>562</v>
      </c>
      <c r="E51" s="5">
        <v>0.32562277580071203</v>
      </c>
      <c r="F51" s="6">
        <v>179.471537447803</v>
      </c>
      <c r="G51" s="6">
        <v>559.85079422186197</v>
      </c>
      <c r="H51" s="5">
        <v>0.32057030069458198</v>
      </c>
      <c r="I51" s="5">
        <v>5.1748205146209397E-2</v>
      </c>
      <c r="J51" s="3" t="s">
        <v>1383</v>
      </c>
    </row>
    <row r="52" spans="1:10" x14ac:dyDescent="0.35">
      <c r="A52" s="3" t="s">
        <v>824</v>
      </c>
      <c r="B52" s="3" t="s">
        <v>1100</v>
      </c>
      <c r="C52" s="4">
        <v>108</v>
      </c>
      <c r="D52" s="4">
        <v>562</v>
      </c>
      <c r="E52" s="5">
        <v>0.19217081850533799</v>
      </c>
      <c r="F52" s="6">
        <v>113.567027287274</v>
      </c>
      <c r="G52" s="6">
        <v>559.85079422186197</v>
      </c>
      <c r="H52" s="5">
        <v>0.20285231075740701</v>
      </c>
      <c r="I52" s="5">
        <v>4.3510086379063298E-2</v>
      </c>
      <c r="J52" s="3" t="s">
        <v>1384</v>
      </c>
    </row>
    <row r="53" spans="1:10" x14ac:dyDescent="0.35">
      <c r="A53" s="3" t="s">
        <v>824</v>
      </c>
      <c r="B53" s="3" t="s">
        <v>201</v>
      </c>
      <c r="C53" s="4">
        <v>8</v>
      </c>
      <c r="D53" s="4">
        <v>562</v>
      </c>
      <c r="E53" s="5">
        <v>1.42348754448399E-2</v>
      </c>
      <c r="F53" s="6">
        <v>4.55630401504171</v>
      </c>
      <c r="G53" s="6">
        <v>559.85079422186197</v>
      </c>
      <c r="H53" s="5">
        <v>8.1384255627868305E-3</v>
      </c>
      <c r="I53" s="5">
        <v>1.30812732377942E-2</v>
      </c>
      <c r="J53" s="3" t="s">
        <v>1385</v>
      </c>
    </row>
    <row r="54" spans="1:10" x14ac:dyDescent="0.35">
      <c r="A54" s="3" t="s">
        <v>824</v>
      </c>
      <c r="B54" s="3" t="s">
        <v>1102</v>
      </c>
      <c r="C54" s="4">
        <v>154</v>
      </c>
      <c r="D54" s="4">
        <v>562</v>
      </c>
      <c r="E54" s="5">
        <v>0.27402135231316699</v>
      </c>
      <c r="F54" s="6">
        <v>147.082622378054</v>
      </c>
      <c r="G54" s="6">
        <v>559.85079422186197</v>
      </c>
      <c r="H54" s="5">
        <v>0.26271753812993098</v>
      </c>
      <c r="I54" s="5">
        <v>4.9253895346776003E-2</v>
      </c>
      <c r="J54" s="3" t="s">
        <v>1386</v>
      </c>
    </row>
    <row r="55" spans="1:10" x14ac:dyDescent="0.35">
      <c r="A55" s="3" t="s">
        <v>824</v>
      </c>
      <c r="B55" s="3" t="s">
        <v>1104</v>
      </c>
      <c r="C55" s="4">
        <v>240</v>
      </c>
      <c r="D55" s="4">
        <v>562</v>
      </c>
      <c r="E55" s="5">
        <v>0.42704626334519602</v>
      </c>
      <c r="F55" s="6">
        <v>223.04430465752799</v>
      </c>
      <c r="G55" s="6">
        <v>559.85079422186197</v>
      </c>
      <c r="H55" s="5">
        <v>0.398399550307932</v>
      </c>
      <c r="I55" s="5">
        <v>5.4624024976732098E-2</v>
      </c>
      <c r="J55" s="3" t="s">
        <v>1387</v>
      </c>
    </row>
    <row r="56" spans="1:10" x14ac:dyDescent="0.35">
      <c r="A56" s="3" t="s">
        <v>824</v>
      </c>
      <c r="B56" s="3" t="s">
        <v>145</v>
      </c>
      <c r="C56" s="4">
        <v>2</v>
      </c>
      <c r="D56" s="4">
        <v>562</v>
      </c>
      <c r="E56" s="5">
        <v>3.5587188612099599E-3</v>
      </c>
      <c r="F56" s="6">
        <v>0.50133363954219801</v>
      </c>
      <c r="G56" s="6">
        <v>559.85079422186197</v>
      </c>
      <c r="H56" s="5">
        <v>8.9547723199893503E-4</v>
      </c>
      <c r="I56" s="5">
        <v>6.57595984580226E-3</v>
      </c>
      <c r="J56" s="3" t="s">
        <v>750</v>
      </c>
    </row>
    <row r="57" spans="1:10" x14ac:dyDescent="0.35">
      <c r="A57" s="3" t="s">
        <v>834</v>
      </c>
      <c r="B57" s="3" t="s">
        <v>1082</v>
      </c>
      <c r="C57" s="4">
        <v>101</v>
      </c>
      <c r="D57" s="4">
        <v>576</v>
      </c>
      <c r="E57" s="5">
        <v>0.17534722222222199</v>
      </c>
      <c r="F57" s="6">
        <v>117.936940320502</v>
      </c>
      <c r="G57" s="6">
        <v>589.57147844355404</v>
      </c>
      <c r="H57" s="5">
        <v>0.200038408628333</v>
      </c>
      <c r="I57" s="5">
        <v>4.1479009896261201E-2</v>
      </c>
      <c r="J57" s="3" t="s">
        <v>1388</v>
      </c>
    </row>
    <row r="58" spans="1:10" x14ac:dyDescent="0.35">
      <c r="A58" s="3" t="s">
        <v>834</v>
      </c>
      <c r="B58" s="3" t="s">
        <v>1084</v>
      </c>
      <c r="C58" s="4">
        <v>80</v>
      </c>
      <c r="D58" s="4">
        <v>576</v>
      </c>
      <c r="E58" s="5">
        <v>0.13888888888888901</v>
      </c>
      <c r="F58" s="6">
        <v>84.622216510467695</v>
      </c>
      <c r="G58" s="6">
        <v>589.57147844355404</v>
      </c>
      <c r="H58" s="5">
        <v>0.14353173381769899</v>
      </c>
      <c r="I58" s="5">
        <v>3.7723043227054699E-2</v>
      </c>
      <c r="J58" s="3" t="s">
        <v>1389</v>
      </c>
    </row>
    <row r="59" spans="1:10" x14ac:dyDescent="0.35">
      <c r="A59" s="3" t="s">
        <v>834</v>
      </c>
      <c r="B59" s="3" t="s">
        <v>1086</v>
      </c>
      <c r="C59" s="4">
        <v>77</v>
      </c>
      <c r="D59" s="4">
        <v>576</v>
      </c>
      <c r="E59" s="5">
        <v>0.133680555555556</v>
      </c>
      <c r="F59" s="6">
        <v>88.238116306360197</v>
      </c>
      <c r="G59" s="6">
        <v>589.57147844355404</v>
      </c>
      <c r="H59" s="5">
        <v>0.14966483205616599</v>
      </c>
      <c r="I59" s="5">
        <v>3.7120731423336599E-2</v>
      </c>
      <c r="J59" s="3" t="s">
        <v>1390</v>
      </c>
    </row>
    <row r="60" spans="1:10" x14ac:dyDescent="0.35">
      <c r="A60" s="3" t="s">
        <v>834</v>
      </c>
      <c r="B60" s="3" t="s">
        <v>1088</v>
      </c>
      <c r="C60" s="4">
        <v>24</v>
      </c>
      <c r="D60" s="4">
        <v>576</v>
      </c>
      <c r="E60" s="5">
        <v>4.1666666666666699E-2</v>
      </c>
      <c r="F60" s="6">
        <v>27.2570286572169</v>
      </c>
      <c r="G60" s="6">
        <v>589.57147844355404</v>
      </c>
      <c r="H60" s="5">
        <v>4.6231932265743902E-2</v>
      </c>
      <c r="I60" s="5">
        <v>2.1796966124870198E-2</v>
      </c>
      <c r="J60" s="3" t="s">
        <v>1391</v>
      </c>
    </row>
    <row r="61" spans="1:10" x14ac:dyDescent="0.35">
      <c r="A61" s="3" t="s">
        <v>834</v>
      </c>
      <c r="B61" s="3" t="s">
        <v>1090</v>
      </c>
      <c r="C61" s="4">
        <v>132</v>
      </c>
      <c r="D61" s="4">
        <v>576</v>
      </c>
      <c r="E61" s="5">
        <v>0.22916666666666699</v>
      </c>
      <c r="F61" s="6">
        <v>130.58926131542901</v>
      </c>
      <c r="G61" s="6">
        <v>589.57147844355404</v>
      </c>
      <c r="H61" s="5">
        <v>0.221498607192091</v>
      </c>
      <c r="I61" s="5">
        <v>4.5845777272858899E-2</v>
      </c>
      <c r="J61" s="3" t="s">
        <v>1392</v>
      </c>
    </row>
    <row r="62" spans="1:10" x14ac:dyDescent="0.35">
      <c r="A62" s="3" t="s">
        <v>834</v>
      </c>
      <c r="B62" s="3" t="s">
        <v>1092</v>
      </c>
      <c r="C62" s="4">
        <v>74</v>
      </c>
      <c r="D62" s="4">
        <v>576</v>
      </c>
      <c r="E62" s="5">
        <v>0.12847222222222199</v>
      </c>
      <c r="F62" s="6">
        <v>66.2297296866235</v>
      </c>
      <c r="G62" s="6">
        <v>589.57147844355404</v>
      </c>
      <c r="H62" s="5">
        <v>0.112335369176045</v>
      </c>
      <c r="I62" s="5">
        <v>3.6499642267926603E-2</v>
      </c>
      <c r="J62" s="3" t="s">
        <v>1393</v>
      </c>
    </row>
    <row r="63" spans="1:10" x14ac:dyDescent="0.35">
      <c r="A63" s="3" t="s">
        <v>834</v>
      </c>
      <c r="B63" s="3" t="s">
        <v>1094</v>
      </c>
      <c r="C63" s="4">
        <v>165</v>
      </c>
      <c r="D63" s="4">
        <v>576</v>
      </c>
      <c r="E63" s="5">
        <v>0.28645833333333298</v>
      </c>
      <c r="F63" s="6">
        <v>152.526663579548</v>
      </c>
      <c r="G63" s="6">
        <v>589.57147844355404</v>
      </c>
      <c r="H63" s="5">
        <v>0.25870767015767498</v>
      </c>
      <c r="I63" s="5">
        <v>4.9315537684681603E-2</v>
      </c>
      <c r="J63" s="3" t="s">
        <v>1394</v>
      </c>
    </row>
    <row r="64" spans="1:10" x14ac:dyDescent="0.35">
      <c r="A64" s="3" t="s">
        <v>834</v>
      </c>
      <c r="B64" s="3" t="s">
        <v>1096</v>
      </c>
      <c r="C64" s="4">
        <v>235</v>
      </c>
      <c r="D64" s="4">
        <v>576</v>
      </c>
      <c r="E64" s="5">
        <v>0.40798611111111099</v>
      </c>
      <c r="F64" s="6">
        <v>236.581741163065</v>
      </c>
      <c r="G64" s="6">
        <v>589.57147844355404</v>
      </c>
      <c r="H64" s="5">
        <v>0.401277452884307</v>
      </c>
      <c r="I64" s="5">
        <v>5.3608296895687899E-2</v>
      </c>
      <c r="J64" s="3" t="s">
        <v>1395</v>
      </c>
    </row>
    <row r="65" spans="1:10" x14ac:dyDescent="0.35">
      <c r="A65" s="3" t="s">
        <v>834</v>
      </c>
      <c r="B65" s="3" t="s">
        <v>1098</v>
      </c>
      <c r="C65" s="4">
        <v>215</v>
      </c>
      <c r="D65" s="4">
        <v>576</v>
      </c>
      <c r="E65" s="5">
        <v>0.37326388888888901</v>
      </c>
      <c r="F65" s="6">
        <v>198.10209242614499</v>
      </c>
      <c r="G65" s="6">
        <v>589.57147844355404</v>
      </c>
      <c r="H65" s="5">
        <v>0.33601030522902198</v>
      </c>
      <c r="I65" s="5">
        <v>5.2758655618195399E-2</v>
      </c>
      <c r="J65" s="3" t="s">
        <v>1396</v>
      </c>
    </row>
    <row r="66" spans="1:10" x14ac:dyDescent="0.35">
      <c r="A66" s="3" t="s">
        <v>834</v>
      </c>
      <c r="B66" s="3" t="s">
        <v>1100</v>
      </c>
      <c r="C66" s="4">
        <v>116</v>
      </c>
      <c r="D66" s="4">
        <v>576</v>
      </c>
      <c r="E66" s="5">
        <v>0.20138888888888901</v>
      </c>
      <c r="F66" s="6">
        <v>134.91783632267101</v>
      </c>
      <c r="G66" s="6">
        <v>589.57147844355404</v>
      </c>
      <c r="H66" s="5">
        <v>0.22884050747985499</v>
      </c>
      <c r="I66" s="5">
        <v>4.3745038187226103E-2</v>
      </c>
      <c r="J66" s="3" t="s">
        <v>1397</v>
      </c>
    </row>
    <row r="67" spans="1:10" x14ac:dyDescent="0.35">
      <c r="A67" s="3" t="s">
        <v>834</v>
      </c>
      <c r="B67" s="3" t="s">
        <v>201</v>
      </c>
      <c r="C67" s="4">
        <v>8</v>
      </c>
      <c r="D67" s="4">
        <v>576</v>
      </c>
      <c r="E67" s="5">
        <v>1.38888888888889E-2</v>
      </c>
      <c r="F67" s="6">
        <v>8.7505470859326309</v>
      </c>
      <c r="G67" s="6">
        <v>589.57147844355404</v>
      </c>
      <c r="H67" s="5">
        <v>1.4842215754794901E-2</v>
      </c>
      <c r="I67" s="5">
        <v>1.27655652814469E-2</v>
      </c>
      <c r="J67" s="3" t="s">
        <v>1398</v>
      </c>
    </row>
    <row r="68" spans="1:10" x14ac:dyDescent="0.35">
      <c r="A68" s="3" t="s">
        <v>834</v>
      </c>
      <c r="B68" s="3" t="s">
        <v>1102</v>
      </c>
      <c r="C68" s="4">
        <v>137</v>
      </c>
      <c r="D68" s="4">
        <v>576</v>
      </c>
      <c r="E68" s="5">
        <v>0.23784722222222199</v>
      </c>
      <c r="F68" s="6">
        <v>134.36242155238901</v>
      </c>
      <c r="G68" s="6">
        <v>589.57147844355404</v>
      </c>
      <c r="H68" s="5">
        <v>0.22789844228404699</v>
      </c>
      <c r="I68" s="5">
        <v>4.6442269384857203E-2</v>
      </c>
      <c r="J68" s="3" t="s">
        <v>1399</v>
      </c>
    </row>
    <row r="69" spans="1:10" x14ac:dyDescent="0.35">
      <c r="A69" s="3" t="s">
        <v>834</v>
      </c>
      <c r="B69" s="3" t="s">
        <v>1104</v>
      </c>
      <c r="C69" s="4">
        <v>270</v>
      </c>
      <c r="D69" s="4">
        <v>576</v>
      </c>
      <c r="E69" s="5">
        <v>0.46875</v>
      </c>
      <c r="F69" s="6">
        <v>278.72988641349099</v>
      </c>
      <c r="G69" s="6">
        <v>589.57147844355404</v>
      </c>
      <c r="H69" s="5">
        <v>0.472766910552265</v>
      </c>
      <c r="I69" s="5">
        <v>5.4433152200230199E-2</v>
      </c>
      <c r="J69" s="3" t="s">
        <v>1400</v>
      </c>
    </row>
    <row r="70" spans="1:10" x14ac:dyDescent="0.35">
      <c r="A70" s="3" t="s">
        <v>834</v>
      </c>
      <c r="B70" s="3" t="s">
        <v>145</v>
      </c>
      <c r="C70" s="4">
        <v>2</v>
      </c>
      <c r="D70" s="4">
        <v>576</v>
      </c>
      <c r="E70" s="5">
        <v>3.4722222222222199E-3</v>
      </c>
      <c r="F70" s="6">
        <v>1.4455357626068499</v>
      </c>
      <c r="G70" s="6">
        <v>589.57147844355404</v>
      </c>
      <c r="H70" s="5">
        <v>2.4518414059360601E-3</v>
      </c>
      <c r="I70" s="5">
        <v>6.4164059601514896E-3</v>
      </c>
      <c r="J70" s="3" t="s">
        <v>822</v>
      </c>
    </row>
    <row r="71" spans="1:10" x14ac:dyDescent="0.35">
      <c r="A71" s="3" t="s">
        <v>844</v>
      </c>
      <c r="B71" s="3" t="s">
        <v>1082</v>
      </c>
      <c r="C71" s="4">
        <v>241</v>
      </c>
      <c r="D71" s="4">
        <v>1380</v>
      </c>
      <c r="E71" s="5">
        <v>0.17463768115941999</v>
      </c>
      <c r="F71" s="6">
        <v>260.86568323513302</v>
      </c>
      <c r="G71" s="6">
        <v>1410.9945010336801</v>
      </c>
      <c r="H71" s="5">
        <v>0.18488072281219101</v>
      </c>
      <c r="I71" s="5">
        <v>2.67550870538578E-2</v>
      </c>
      <c r="J71" s="3" t="s">
        <v>1401</v>
      </c>
    </row>
    <row r="72" spans="1:10" x14ac:dyDescent="0.35">
      <c r="A72" s="3" t="s">
        <v>844</v>
      </c>
      <c r="B72" s="3" t="s">
        <v>1084</v>
      </c>
      <c r="C72" s="4">
        <v>213</v>
      </c>
      <c r="D72" s="4">
        <v>1380</v>
      </c>
      <c r="E72" s="5">
        <v>0.15434782608695699</v>
      </c>
      <c r="F72" s="6">
        <v>216.72374013681201</v>
      </c>
      <c r="G72" s="6">
        <v>1410.9945010336801</v>
      </c>
      <c r="H72" s="5">
        <v>0.153596445611973</v>
      </c>
      <c r="I72" s="5">
        <v>2.54601650551546E-2</v>
      </c>
      <c r="J72" s="3" t="s">
        <v>1402</v>
      </c>
    </row>
    <row r="73" spans="1:10" x14ac:dyDescent="0.35">
      <c r="A73" s="3" t="s">
        <v>844</v>
      </c>
      <c r="B73" s="3" t="s">
        <v>1086</v>
      </c>
      <c r="C73" s="4">
        <v>156</v>
      </c>
      <c r="D73" s="4">
        <v>1380</v>
      </c>
      <c r="E73" s="5">
        <v>0.11304347826087</v>
      </c>
      <c r="F73" s="6">
        <v>166.866486592466</v>
      </c>
      <c r="G73" s="6">
        <v>1410.9945010336801</v>
      </c>
      <c r="H73" s="5">
        <v>0.118261613684689</v>
      </c>
      <c r="I73" s="5">
        <v>2.23145941855631E-2</v>
      </c>
      <c r="J73" s="3" t="s">
        <v>1004</v>
      </c>
    </row>
    <row r="74" spans="1:10" x14ac:dyDescent="0.35">
      <c r="A74" s="3" t="s">
        <v>844</v>
      </c>
      <c r="B74" s="3" t="s">
        <v>1088</v>
      </c>
      <c r="C74" s="4">
        <v>50</v>
      </c>
      <c r="D74" s="4">
        <v>1380</v>
      </c>
      <c r="E74" s="5">
        <v>3.6231884057971002E-2</v>
      </c>
      <c r="F74" s="6">
        <v>54.768496414104</v>
      </c>
      <c r="G74" s="6">
        <v>1410.9945010336801</v>
      </c>
      <c r="H74" s="5">
        <v>3.8815527894673699E-2</v>
      </c>
      <c r="I74" s="5">
        <v>1.3168818369460799E-2</v>
      </c>
      <c r="J74" s="3" t="s">
        <v>1403</v>
      </c>
    </row>
    <row r="75" spans="1:10" x14ac:dyDescent="0.35">
      <c r="A75" s="3" t="s">
        <v>844</v>
      </c>
      <c r="B75" s="3" t="s">
        <v>1090</v>
      </c>
      <c r="C75" s="4">
        <v>346</v>
      </c>
      <c r="D75" s="4">
        <v>1380</v>
      </c>
      <c r="E75" s="5">
        <v>0.25072463768115899</v>
      </c>
      <c r="F75" s="6">
        <v>390.75236583371299</v>
      </c>
      <c r="G75" s="6">
        <v>1410.9945010336801</v>
      </c>
      <c r="H75" s="5">
        <v>0.27693401040716498</v>
      </c>
      <c r="I75" s="5">
        <v>3.0544590271874401E-2</v>
      </c>
      <c r="J75" s="3" t="s">
        <v>1404</v>
      </c>
    </row>
    <row r="76" spans="1:10" x14ac:dyDescent="0.35">
      <c r="A76" s="3" t="s">
        <v>844</v>
      </c>
      <c r="B76" s="3" t="s">
        <v>1092</v>
      </c>
      <c r="C76" s="4">
        <v>144</v>
      </c>
      <c r="D76" s="4">
        <v>1380</v>
      </c>
      <c r="E76" s="5">
        <v>0.104347826086957</v>
      </c>
      <c r="F76" s="6">
        <v>138.94763497110401</v>
      </c>
      <c r="G76" s="6">
        <v>1410.9945010336801</v>
      </c>
      <c r="H76" s="5">
        <v>9.8474965614190696E-2</v>
      </c>
      <c r="I76" s="5">
        <v>2.15440062546167E-2</v>
      </c>
      <c r="J76" s="3" t="s">
        <v>1405</v>
      </c>
    </row>
    <row r="77" spans="1:10" x14ac:dyDescent="0.35">
      <c r="A77" s="3" t="s">
        <v>844</v>
      </c>
      <c r="B77" s="3" t="s">
        <v>1094</v>
      </c>
      <c r="C77" s="4">
        <v>427</v>
      </c>
      <c r="D77" s="4">
        <v>1380</v>
      </c>
      <c r="E77" s="5">
        <v>0.30942028985507197</v>
      </c>
      <c r="F77" s="6">
        <v>402.35614530170602</v>
      </c>
      <c r="G77" s="6">
        <v>1410.9945010336801</v>
      </c>
      <c r="H77" s="5">
        <v>0.28515784080444301</v>
      </c>
      <c r="I77" s="5">
        <v>3.2575896230752598E-2</v>
      </c>
      <c r="J77" s="3" t="s">
        <v>1406</v>
      </c>
    </row>
    <row r="78" spans="1:10" x14ac:dyDescent="0.35">
      <c r="A78" s="3" t="s">
        <v>844</v>
      </c>
      <c r="B78" s="3" t="s">
        <v>1096</v>
      </c>
      <c r="C78" s="4">
        <v>556</v>
      </c>
      <c r="D78" s="4">
        <v>1380</v>
      </c>
      <c r="E78" s="5">
        <v>0.40289855072463798</v>
      </c>
      <c r="F78" s="6">
        <v>551.21761875858499</v>
      </c>
      <c r="G78" s="6">
        <v>1410.9945010336801</v>
      </c>
      <c r="H78" s="5">
        <v>0.39065894187026901</v>
      </c>
      <c r="I78" s="5">
        <v>3.45650338638138E-2</v>
      </c>
      <c r="J78" s="3" t="s">
        <v>1407</v>
      </c>
    </row>
    <row r="79" spans="1:10" x14ac:dyDescent="0.35">
      <c r="A79" s="3" t="s">
        <v>844</v>
      </c>
      <c r="B79" s="3" t="s">
        <v>1098</v>
      </c>
      <c r="C79" s="4">
        <v>433</v>
      </c>
      <c r="D79" s="4">
        <v>1380</v>
      </c>
      <c r="E79" s="5">
        <v>0.31376811594202902</v>
      </c>
      <c r="F79" s="6">
        <v>440.24239650557899</v>
      </c>
      <c r="G79" s="6">
        <v>1410.9945010336801</v>
      </c>
      <c r="H79" s="5">
        <v>0.31200858414619098</v>
      </c>
      <c r="I79" s="5">
        <v>3.2700539872358797E-2</v>
      </c>
      <c r="J79" s="3" t="s">
        <v>1408</v>
      </c>
    </row>
    <row r="80" spans="1:10" x14ac:dyDescent="0.35">
      <c r="A80" s="3" t="s">
        <v>844</v>
      </c>
      <c r="B80" s="3" t="s">
        <v>1100</v>
      </c>
      <c r="C80" s="4">
        <v>269</v>
      </c>
      <c r="D80" s="4">
        <v>1380</v>
      </c>
      <c r="E80" s="5">
        <v>0.194927536231884</v>
      </c>
      <c r="F80" s="6">
        <v>290.76750952716299</v>
      </c>
      <c r="G80" s="6">
        <v>1410.9945010336801</v>
      </c>
      <c r="H80" s="5">
        <v>0.20607274465928099</v>
      </c>
      <c r="I80" s="5">
        <v>2.7917026224883401E-2</v>
      </c>
      <c r="J80" s="3" t="s">
        <v>1409</v>
      </c>
    </row>
    <row r="81" spans="1:10" x14ac:dyDescent="0.35">
      <c r="A81" s="3" t="s">
        <v>844</v>
      </c>
      <c r="B81" s="3" t="s">
        <v>201</v>
      </c>
      <c r="C81" s="4">
        <v>26</v>
      </c>
      <c r="D81" s="4">
        <v>1380</v>
      </c>
      <c r="E81" s="5">
        <v>1.8840579710144901E-2</v>
      </c>
      <c r="F81" s="6">
        <v>20.897211338508502</v>
      </c>
      <c r="G81" s="6">
        <v>1410.9945010336801</v>
      </c>
      <c r="H81" s="5">
        <v>1.48102712825595E-2</v>
      </c>
      <c r="I81" s="5">
        <v>9.5814666262673508E-3</v>
      </c>
      <c r="J81" s="3" t="s">
        <v>1410</v>
      </c>
    </row>
    <row r="82" spans="1:10" x14ac:dyDescent="0.35">
      <c r="A82" s="3" t="s">
        <v>844</v>
      </c>
      <c r="B82" s="3" t="s">
        <v>1102</v>
      </c>
      <c r="C82" s="4">
        <v>332</v>
      </c>
      <c r="D82" s="4">
        <v>1380</v>
      </c>
      <c r="E82" s="5">
        <v>0.24057971014492799</v>
      </c>
      <c r="F82" s="6">
        <v>349.79501183815199</v>
      </c>
      <c r="G82" s="6">
        <v>1410.9945010336801</v>
      </c>
      <c r="H82" s="5">
        <v>0.247906715144457</v>
      </c>
      <c r="I82" s="5">
        <v>3.0122129288112101E-2</v>
      </c>
      <c r="J82" s="3" t="s">
        <v>1411</v>
      </c>
    </row>
    <row r="83" spans="1:10" x14ac:dyDescent="0.35">
      <c r="A83" s="3" t="s">
        <v>844</v>
      </c>
      <c r="B83" s="3" t="s">
        <v>1104</v>
      </c>
      <c r="C83" s="4">
        <v>605</v>
      </c>
      <c r="D83" s="4">
        <v>1380</v>
      </c>
      <c r="E83" s="5">
        <v>0.438405797101449</v>
      </c>
      <c r="F83" s="6">
        <v>612.97637957444397</v>
      </c>
      <c r="G83" s="6">
        <v>1410.9945010336801</v>
      </c>
      <c r="H83" s="5">
        <v>0.434428609838936</v>
      </c>
      <c r="I83" s="5">
        <v>3.49674951762853E-2</v>
      </c>
      <c r="J83" s="3" t="s">
        <v>1412</v>
      </c>
    </row>
    <row r="84" spans="1:10" x14ac:dyDescent="0.35">
      <c r="A84" s="3" t="s">
        <v>844</v>
      </c>
      <c r="B84" s="3" t="s">
        <v>145</v>
      </c>
      <c r="C84" s="4">
        <v>6</v>
      </c>
      <c r="D84" s="4">
        <v>1380</v>
      </c>
      <c r="E84" s="5">
        <v>4.3478260869565201E-3</v>
      </c>
      <c r="F84" s="6">
        <v>2.9390601475045899</v>
      </c>
      <c r="G84" s="6">
        <v>1410.9945010336801</v>
      </c>
      <c r="H84" s="5">
        <v>2.0829706603048199E-3</v>
      </c>
      <c r="I84" s="5">
        <v>4.6366570723405101E-3</v>
      </c>
      <c r="J84" s="3" t="s">
        <v>750</v>
      </c>
    </row>
    <row r="85" spans="1:10" x14ac:dyDescent="0.35">
      <c r="A85" s="3" t="s">
        <v>339</v>
      </c>
      <c r="B85" s="3" t="s">
        <v>1082</v>
      </c>
      <c r="C85" s="4">
        <v>41</v>
      </c>
      <c r="D85" s="4">
        <v>290</v>
      </c>
      <c r="E85" s="5">
        <v>0.14137931034482801</v>
      </c>
      <c r="F85" s="6">
        <v>39.360427877951402</v>
      </c>
      <c r="G85" s="6">
        <v>282.14290395841601</v>
      </c>
      <c r="H85" s="5">
        <v>0.13950529084989</v>
      </c>
      <c r="I85" s="5">
        <v>5.3561066955196003E-2</v>
      </c>
      <c r="J85" s="3" t="s">
        <v>1413</v>
      </c>
    </row>
    <row r="86" spans="1:10" x14ac:dyDescent="0.35">
      <c r="A86" s="3" t="s">
        <v>339</v>
      </c>
      <c r="B86" s="3" t="s">
        <v>1084</v>
      </c>
      <c r="C86" s="4">
        <v>32</v>
      </c>
      <c r="D86" s="4">
        <v>290</v>
      </c>
      <c r="E86" s="5">
        <v>0.11034482758620701</v>
      </c>
      <c r="F86" s="6">
        <v>32.308564041163002</v>
      </c>
      <c r="G86" s="6">
        <v>282.14290395841601</v>
      </c>
      <c r="H86" s="5">
        <v>0.11451134722113999</v>
      </c>
      <c r="I86" s="5">
        <v>4.8166208351602902E-2</v>
      </c>
      <c r="J86" s="3" t="s">
        <v>1414</v>
      </c>
    </row>
    <row r="87" spans="1:10" x14ac:dyDescent="0.35">
      <c r="A87" s="3" t="s">
        <v>339</v>
      </c>
      <c r="B87" s="3" t="s">
        <v>1086</v>
      </c>
      <c r="C87" s="4">
        <v>31</v>
      </c>
      <c r="D87" s="4">
        <v>290</v>
      </c>
      <c r="E87" s="5">
        <v>0.10689655172413801</v>
      </c>
      <c r="F87" s="6">
        <v>20.3890973259312</v>
      </c>
      <c r="G87" s="6">
        <v>282.14290395841601</v>
      </c>
      <c r="H87" s="5">
        <v>7.2265143088398598E-2</v>
      </c>
      <c r="I87" s="5">
        <v>4.7499424390818702E-2</v>
      </c>
      <c r="J87" s="3" t="s">
        <v>1415</v>
      </c>
    </row>
    <row r="88" spans="1:10" x14ac:dyDescent="0.35">
      <c r="A88" s="3" t="s">
        <v>339</v>
      </c>
      <c r="B88" s="3" t="s">
        <v>1088</v>
      </c>
      <c r="C88" s="4">
        <v>12</v>
      </c>
      <c r="D88" s="4">
        <v>290</v>
      </c>
      <c r="E88" s="5">
        <v>4.13793103448276E-2</v>
      </c>
      <c r="F88" s="6">
        <v>9.9437250697113395</v>
      </c>
      <c r="G88" s="6">
        <v>282.14290395841601</v>
      </c>
      <c r="H88" s="5">
        <v>3.5243576677643197E-2</v>
      </c>
      <c r="I88" s="5">
        <v>3.0617564315580399E-2</v>
      </c>
      <c r="J88" s="3" t="s">
        <v>1416</v>
      </c>
    </row>
    <row r="89" spans="1:10" x14ac:dyDescent="0.35">
      <c r="A89" s="3" t="s">
        <v>339</v>
      </c>
      <c r="B89" s="3" t="s">
        <v>1090</v>
      </c>
      <c r="C89" s="4">
        <v>61</v>
      </c>
      <c r="D89" s="4">
        <v>290</v>
      </c>
      <c r="E89" s="5">
        <v>0.21034482758620701</v>
      </c>
      <c r="F89" s="6">
        <v>75.084395995351997</v>
      </c>
      <c r="G89" s="6">
        <v>282.14290395841601</v>
      </c>
      <c r="H89" s="5">
        <v>0.26612186569972601</v>
      </c>
      <c r="I89" s="5">
        <v>6.2652769962360202E-2</v>
      </c>
      <c r="J89" s="3" t="s">
        <v>1417</v>
      </c>
    </row>
    <row r="90" spans="1:10" x14ac:dyDescent="0.35">
      <c r="A90" s="3" t="s">
        <v>339</v>
      </c>
      <c r="B90" s="3" t="s">
        <v>1092</v>
      </c>
      <c r="C90" s="4">
        <v>27</v>
      </c>
      <c r="D90" s="4">
        <v>290</v>
      </c>
      <c r="E90" s="5">
        <v>9.3103448275862102E-2</v>
      </c>
      <c r="F90" s="6">
        <v>19.8232599772995</v>
      </c>
      <c r="G90" s="6">
        <v>282.14290395841601</v>
      </c>
      <c r="H90" s="5">
        <v>7.0259643957663501E-2</v>
      </c>
      <c r="I90" s="5">
        <v>4.4670146228101698E-2</v>
      </c>
      <c r="J90" s="3" t="s">
        <v>1418</v>
      </c>
    </row>
    <row r="91" spans="1:10" x14ac:dyDescent="0.35">
      <c r="A91" s="3" t="s">
        <v>339</v>
      </c>
      <c r="B91" s="3" t="s">
        <v>1094</v>
      </c>
      <c r="C91" s="4">
        <v>90</v>
      </c>
      <c r="D91" s="4">
        <v>290</v>
      </c>
      <c r="E91" s="5">
        <v>0.31034482758620702</v>
      </c>
      <c r="F91" s="6">
        <v>77.734687033659597</v>
      </c>
      <c r="G91" s="6">
        <v>282.14290395841601</v>
      </c>
      <c r="H91" s="5">
        <v>0.27551530073255598</v>
      </c>
      <c r="I91" s="5">
        <v>7.1120347565733197E-2</v>
      </c>
      <c r="J91" s="3" t="s">
        <v>1419</v>
      </c>
    </row>
    <row r="92" spans="1:10" x14ac:dyDescent="0.35">
      <c r="A92" s="3" t="s">
        <v>339</v>
      </c>
      <c r="B92" s="3" t="s">
        <v>1096</v>
      </c>
      <c r="C92" s="4">
        <v>119</v>
      </c>
      <c r="D92" s="4">
        <v>290</v>
      </c>
      <c r="E92" s="5">
        <v>0.41034482758620699</v>
      </c>
      <c r="F92" s="6">
        <v>115.459193253712</v>
      </c>
      <c r="G92" s="6">
        <v>282.14290395841601</v>
      </c>
      <c r="H92" s="5">
        <v>0.40922238920008203</v>
      </c>
      <c r="I92" s="5">
        <v>7.56186907365686E-2</v>
      </c>
      <c r="J92" s="3" t="s">
        <v>1420</v>
      </c>
    </row>
    <row r="93" spans="1:10" x14ac:dyDescent="0.35">
      <c r="A93" s="3" t="s">
        <v>339</v>
      </c>
      <c r="B93" s="3" t="s">
        <v>1098</v>
      </c>
      <c r="C93" s="4">
        <v>110</v>
      </c>
      <c r="D93" s="4">
        <v>290</v>
      </c>
      <c r="E93" s="5">
        <v>0.37931034482758602</v>
      </c>
      <c r="F93" s="6">
        <v>104.553156298459</v>
      </c>
      <c r="G93" s="6">
        <v>282.14290395841601</v>
      </c>
      <c r="H93" s="5">
        <v>0.37056808741810099</v>
      </c>
      <c r="I93" s="5">
        <v>7.4591649811877506E-2</v>
      </c>
      <c r="J93" s="3" t="s">
        <v>1421</v>
      </c>
    </row>
    <row r="94" spans="1:10" x14ac:dyDescent="0.35">
      <c r="A94" s="3" t="s">
        <v>339</v>
      </c>
      <c r="B94" s="3" t="s">
        <v>1100</v>
      </c>
      <c r="C94" s="4">
        <v>51</v>
      </c>
      <c r="D94" s="4">
        <v>290</v>
      </c>
      <c r="E94" s="5">
        <v>0.17586206896551701</v>
      </c>
      <c r="F94" s="6">
        <v>50.150136732264002</v>
      </c>
      <c r="G94" s="6">
        <v>282.14290395841601</v>
      </c>
      <c r="H94" s="5">
        <v>0.17774729057036801</v>
      </c>
      <c r="I94" s="5">
        <v>5.8525031529635001E-2</v>
      </c>
      <c r="J94" s="3" t="s">
        <v>1422</v>
      </c>
    </row>
    <row r="95" spans="1:10" x14ac:dyDescent="0.35">
      <c r="A95" s="3" t="s">
        <v>339</v>
      </c>
      <c r="B95" s="3" t="s">
        <v>201</v>
      </c>
      <c r="C95" s="4">
        <v>6</v>
      </c>
      <c r="D95" s="4">
        <v>290</v>
      </c>
      <c r="E95" s="5">
        <v>2.06896551724138E-2</v>
      </c>
      <c r="F95" s="6">
        <v>3.59287502038688</v>
      </c>
      <c r="G95" s="6">
        <v>282.14290395841601</v>
      </c>
      <c r="H95" s="5">
        <v>1.2734238465612601E-2</v>
      </c>
      <c r="I95" s="5">
        <v>2.1882272048055099E-2</v>
      </c>
      <c r="J95" s="3" t="s">
        <v>1423</v>
      </c>
    </row>
    <row r="96" spans="1:10" x14ac:dyDescent="0.35">
      <c r="A96" s="3" t="s">
        <v>339</v>
      </c>
      <c r="B96" s="3" t="s">
        <v>1102</v>
      </c>
      <c r="C96" s="4">
        <v>94</v>
      </c>
      <c r="D96" s="4">
        <v>290</v>
      </c>
      <c r="E96" s="5">
        <v>0.32413793103448302</v>
      </c>
      <c r="F96" s="6">
        <v>102.91836655767899</v>
      </c>
      <c r="G96" s="6">
        <v>282.14290395841601</v>
      </c>
      <c r="H96" s="5">
        <v>0.36477389689321399</v>
      </c>
      <c r="I96" s="5">
        <v>7.1953111703590797E-2</v>
      </c>
      <c r="J96" s="3" t="s">
        <v>1424</v>
      </c>
    </row>
    <row r="97" spans="1:10" x14ac:dyDescent="0.35">
      <c r="A97" s="3" t="s">
        <v>339</v>
      </c>
      <c r="B97" s="3" t="s">
        <v>1104</v>
      </c>
      <c r="C97" s="4">
        <v>128</v>
      </c>
      <c r="D97" s="4">
        <v>290</v>
      </c>
      <c r="E97" s="5">
        <v>0.44137931034482802</v>
      </c>
      <c r="F97" s="6">
        <v>131.992265689958</v>
      </c>
      <c r="G97" s="6">
        <v>282.14290395841601</v>
      </c>
      <c r="H97" s="5">
        <v>0.46782061089657101</v>
      </c>
      <c r="I97" s="5">
        <v>7.6334367235387696E-2</v>
      </c>
      <c r="J97" s="3" t="s">
        <v>1425</v>
      </c>
    </row>
    <row r="98" spans="1:10" x14ac:dyDescent="0.35">
      <c r="A98" s="12" t="s">
        <v>339</v>
      </c>
      <c r="B98" s="12" t="s">
        <v>145</v>
      </c>
      <c r="C98" s="13">
        <v>1</v>
      </c>
      <c r="D98" s="13">
        <v>290</v>
      </c>
      <c r="E98" s="14">
        <v>3.4482758620689698E-3</v>
      </c>
      <c r="F98" s="15">
        <v>1.0858399352039101</v>
      </c>
      <c r="G98" s="15">
        <v>282.14290395841601</v>
      </c>
      <c r="H98" s="14">
        <v>3.8485459672023201E-3</v>
      </c>
      <c r="I98" s="14">
        <v>9.0116961319554895E-3</v>
      </c>
      <c r="J98" s="12" t="s">
        <v>815</v>
      </c>
    </row>
    <row r="99" spans="1:10" x14ac:dyDescent="0.35">
      <c r="A99" s="18" t="s">
        <v>228</v>
      </c>
      <c r="B99" s="3"/>
      <c r="C99" s="4"/>
      <c r="D99" s="4"/>
      <c r="E99" s="5"/>
      <c r="F99" s="6"/>
      <c r="G99" s="6"/>
      <c r="H99" s="5"/>
      <c r="I99" s="5"/>
      <c r="J99" s="3"/>
    </row>
    <row r="100" spans="1:10" x14ac:dyDescent="0.35">
      <c r="A100" s="18" t="s">
        <v>146</v>
      </c>
    </row>
    <row r="101" spans="1:10" x14ac:dyDescent="0.35">
      <c r="A101" s="18" t="s">
        <v>860</v>
      </c>
    </row>
    <row r="102" spans="1:10" x14ac:dyDescent="0.35">
      <c r="A102" s="18" t="s">
        <v>1106</v>
      </c>
    </row>
    <row r="103" spans="1:10" x14ac:dyDescent="0.35">
      <c r="A103"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I15"/>
  <sheetViews>
    <sheetView workbookViewId="0">
      <selection activeCell="A15" sqref="A15"/>
    </sheetView>
  </sheetViews>
  <sheetFormatPr defaultColWidth="0" defaultRowHeight="14.5" zeroHeight="1" x14ac:dyDescent="0.35"/>
  <cols>
    <col min="1" max="1" width="35.7265625" customWidth="1"/>
    <col min="2" max="8" width="13.7265625" customWidth="1"/>
    <col min="9" max="9" width="15.7265625" customWidth="1"/>
    <col min="10" max="16384" width="10.90625" hidden="1"/>
  </cols>
  <sheetData>
    <row r="1" spans="1:9" ht="15.5" x14ac:dyDescent="0.35">
      <c r="A1" s="7" t="s">
        <v>44</v>
      </c>
    </row>
    <row r="2" spans="1:9" ht="43.5" x14ac:dyDescent="0.35">
      <c r="A2" s="16" t="s">
        <v>1426</v>
      </c>
      <c r="B2" s="16" t="s">
        <v>93</v>
      </c>
      <c r="C2" s="16" t="s">
        <v>143</v>
      </c>
      <c r="D2" s="16" t="s">
        <v>94</v>
      </c>
      <c r="E2" s="16" t="s">
        <v>95</v>
      </c>
      <c r="F2" s="16" t="s">
        <v>144</v>
      </c>
      <c r="G2" s="16" t="s">
        <v>96</v>
      </c>
      <c r="H2" s="16" t="s">
        <v>98</v>
      </c>
      <c r="I2" s="16" t="s">
        <v>99</v>
      </c>
    </row>
    <row r="3" spans="1:9" x14ac:dyDescent="0.35">
      <c r="A3" s="8" t="s">
        <v>1427</v>
      </c>
      <c r="B3" s="9">
        <v>181</v>
      </c>
      <c r="C3" s="9">
        <v>4008</v>
      </c>
      <c r="D3" s="10">
        <v>4.5159680638722603E-2</v>
      </c>
      <c r="E3" s="11">
        <v>175.22299567423801</v>
      </c>
      <c r="F3" s="11">
        <v>4008</v>
      </c>
      <c r="G3" s="10">
        <v>4.3718312293971502E-2</v>
      </c>
      <c r="H3" s="10">
        <v>8.5868042767297606E-3</v>
      </c>
      <c r="I3" s="8" t="s">
        <v>1428</v>
      </c>
    </row>
    <row r="4" spans="1:9" x14ac:dyDescent="0.35">
      <c r="A4" s="3" t="s">
        <v>1429</v>
      </c>
      <c r="B4" s="4">
        <v>145</v>
      </c>
      <c r="C4" s="4">
        <v>4008</v>
      </c>
      <c r="D4" s="5">
        <v>3.6177644710578799E-2</v>
      </c>
      <c r="E4" s="6">
        <v>158.92194006118601</v>
      </c>
      <c r="F4" s="6">
        <v>4008</v>
      </c>
      <c r="G4" s="5">
        <v>3.9651182649996598E-2</v>
      </c>
      <c r="H4" s="5">
        <v>7.7216373433337702E-3</v>
      </c>
      <c r="I4" s="3" t="s">
        <v>1430</v>
      </c>
    </row>
    <row r="5" spans="1:9" x14ac:dyDescent="0.35">
      <c r="A5" s="3" t="s">
        <v>1431</v>
      </c>
      <c r="B5" s="4">
        <v>12</v>
      </c>
      <c r="C5" s="4">
        <v>4008</v>
      </c>
      <c r="D5" s="5">
        <v>2.9940119760479E-3</v>
      </c>
      <c r="E5" s="6">
        <v>15.105160442204101</v>
      </c>
      <c r="F5" s="6">
        <v>4008</v>
      </c>
      <c r="G5" s="5">
        <v>3.7687526053403501E-3</v>
      </c>
      <c r="H5" s="5">
        <v>2.25926101407127E-3</v>
      </c>
      <c r="I5" s="3" t="s">
        <v>137</v>
      </c>
    </row>
    <row r="6" spans="1:9" x14ac:dyDescent="0.35">
      <c r="A6" s="3" t="s">
        <v>1432</v>
      </c>
      <c r="B6" s="4">
        <v>179</v>
      </c>
      <c r="C6" s="4">
        <v>4008</v>
      </c>
      <c r="D6" s="5">
        <v>4.4660678642714599E-2</v>
      </c>
      <c r="E6" s="6">
        <v>170.87147350593099</v>
      </c>
      <c r="F6" s="6">
        <v>4008</v>
      </c>
      <c r="G6" s="5">
        <v>4.2632603170142301E-2</v>
      </c>
      <c r="H6" s="5">
        <v>8.5414626085088905E-3</v>
      </c>
      <c r="I6" s="3" t="s">
        <v>1433</v>
      </c>
    </row>
    <row r="7" spans="1:9" x14ac:dyDescent="0.35">
      <c r="A7" s="3" t="s">
        <v>1434</v>
      </c>
      <c r="B7" s="4">
        <v>1775</v>
      </c>
      <c r="C7" s="4">
        <v>4008</v>
      </c>
      <c r="D7" s="5">
        <v>0.44286427145708601</v>
      </c>
      <c r="E7" s="6">
        <v>1786.0282863426601</v>
      </c>
      <c r="F7" s="6">
        <v>4008</v>
      </c>
      <c r="G7" s="5">
        <v>0.44561583990585302</v>
      </c>
      <c r="H7" s="5">
        <v>2.0540290694098001E-2</v>
      </c>
      <c r="I7" s="3" t="s">
        <v>1435</v>
      </c>
    </row>
    <row r="8" spans="1:9" x14ac:dyDescent="0.35">
      <c r="A8" s="3" t="s">
        <v>201</v>
      </c>
      <c r="B8" s="4">
        <v>89</v>
      </c>
      <c r="C8" s="4">
        <v>4008</v>
      </c>
      <c r="D8" s="5">
        <v>2.22055888223553E-2</v>
      </c>
      <c r="E8" s="6">
        <v>77.9688352156587</v>
      </c>
      <c r="F8" s="6">
        <v>4008</v>
      </c>
      <c r="G8" s="5">
        <v>1.9453302199515601E-2</v>
      </c>
      <c r="H8" s="5">
        <v>6.0932034657888096E-3</v>
      </c>
      <c r="I8" s="3" t="s">
        <v>560</v>
      </c>
    </row>
    <row r="9" spans="1:9" x14ac:dyDescent="0.35">
      <c r="A9" s="3" t="s">
        <v>1436</v>
      </c>
      <c r="B9" s="4">
        <v>248</v>
      </c>
      <c r="C9" s="4">
        <v>4008</v>
      </c>
      <c r="D9" s="5">
        <v>6.1876247504989997E-2</v>
      </c>
      <c r="E9" s="6">
        <v>257.94504878252599</v>
      </c>
      <c r="F9" s="6">
        <v>4008</v>
      </c>
      <c r="G9" s="5">
        <v>6.43575471014287E-2</v>
      </c>
      <c r="H9" s="5">
        <v>9.9628320284467602E-3</v>
      </c>
      <c r="I9" s="3" t="s">
        <v>1437</v>
      </c>
    </row>
    <row r="10" spans="1:9" x14ac:dyDescent="0.35">
      <c r="A10" s="3" t="s">
        <v>1438</v>
      </c>
      <c r="B10" s="4">
        <v>1735</v>
      </c>
      <c r="C10" s="4">
        <v>4008</v>
      </c>
      <c r="D10" s="5">
        <v>0.43288423153692601</v>
      </c>
      <c r="E10" s="6">
        <v>1716.0853035418299</v>
      </c>
      <c r="F10" s="6">
        <v>4008</v>
      </c>
      <c r="G10" s="5">
        <v>0.42816499589367002</v>
      </c>
      <c r="H10" s="5">
        <v>2.04886103328848E-2</v>
      </c>
      <c r="I10" s="3" t="s">
        <v>1439</v>
      </c>
    </row>
    <row r="11" spans="1:9" x14ac:dyDescent="0.35">
      <c r="A11" s="12" t="s">
        <v>145</v>
      </c>
      <c r="B11" s="13">
        <v>5</v>
      </c>
      <c r="C11" s="13">
        <v>4008</v>
      </c>
      <c r="D11" s="14">
        <v>1.2475049900199601E-3</v>
      </c>
      <c r="E11" s="15">
        <v>3.3402109685706498</v>
      </c>
      <c r="F11" s="15">
        <v>4008</v>
      </c>
      <c r="G11" s="14">
        <v>8.3338597020225801E-4</v>
      </c>
      <c r="H11" s="14">
        <v>1.4596234855086599E-3</v>
      </c>
      <c r="I11" s="12" t="s">
        <v>326</v>
      </c>
    </row>
    <row r="12" spans="1:9" x14ac:dyDescent="0.35">
      <c r="A12" s="18" t="s">
        <v>228</v>
      </c>
      <c r="B12" s="4"/>
      <c r="C12" s="4"/>
      <c r="D12" s="5"/>
      <c r="E12" s="6"/>
      <c r="F12" s="6"/>
      <c r="G12" s="5"/>
      <c r="H12" s="5"/>
      <c r="I12" s="3"/>
    </row>
    <row r="13" spans="1:9" x14ac:dyDescent="0.35">
      <c r="A13" s="18" t="s">
        <v>146</v>
      </c>
    </row>
    <row r="14" spans="1:9" x14ac:dyDescent="0.35">
      <c r="A14" s="18" t="s">
        <v>1440</v>
      </c>
    </row>
    <row r="15" spans="1:9" x14ac:dyDescent="0.35">
      <c r="A15"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A1:I15"/>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90625" hidden="1"/>
  </cols>
  <sheetData>
    <row r="1" spans="1:9" ht="15.5" x14ac:dyDescent="0.35">
      <c r="A1" s="7" t="s">
        <v>45</v>
      </c>
    </row>
    <row r="2" spans="1:9" ht="43.5" x14ac:dyDescent="0.35">
      <c r="A2" s="16" t="s">
        <v>1441</v>
      </c>
      <c r="B2" s="16" t="s">
        <v>93</v>
      </c>
      <c r="C2" s="16" t="s">
        <v>143</v>
      </c>
      <c r="D2" s="16" t="s">
        <v>94</v>
      </c>
      <c r="E2" s="16" t="s">
        <v>95</v>
      </c>
      <c r="F2" s="16" t="s">
        <v>144</v>
      </c>
      <c r="G2" s="16" t="s">
        <v>96</v>
      </c>
      <c r="H2" s="16" t="s">
        <v>98</v>
      </c>
      <c r="I2" s="16" t="s">
        <v>99</v>
      </c>
    </row>
    <row r="3" spans="1:9" x14ac:dyDescent="0.35">
      <c r="A3" s="8" t="s">
        <v>1427</v>
      </c>
      <c r="B3" s="9">
        <v>97</v>
      </c>
      <c r="C3" s="9">
        <v>4008</v>
      </c>
      <c r="D3" s="10">
        <v>2.4201596806387199E-2</v>
      </c>
      <c r="E3" s="11">
        <v>102.946226528938</v>
      </c>
      <c r="F3" s="11">
        <v>4008</v>
      </c>
      <c r="G3" s="10">
        <v>2.5685186259715099E-2</v>
      </c>
      <c r="H3" s="10">
        <v>6.3546673377935098E-3</v>
      </c>
      <c r="I3" s="8" t="s">
        <v>1442</v>
      </c>
    </row>
    <row r="4" spans="1:9" x14ac:dyDescent="0.35">
      <c r="A4" s="3" t="s">
        <v>1429</v>
      </c>
      <c r="B4" s="4">
        <v>83</v>
      </c>
      <c r="C4" s="4">
        <v>4008</v>
      </c>
      <c r="D4" s="5">
        <v>2.0708582834331302E-2</v>
      </c>
      <c r="E4" s="6">
        <v>103.27893523427301</v>
      </c>
      <c r="F4" s="6">
        <v>4008</v>
      </c>
      <c r="G4" s="5">
        <v>2.5768197413740701E-2</v>
      </c>
      <c r="H4" s="5">
        <v>5.8887337946826601E-3</v>
      </c>
      <c r="I4" s="3" t="s">
        <v>1443</v>
      </c>
    </row>
    <row r="5" spans="1:9" x14ac:dyDescent="0.35">
      <c r="A5" s="3" t="s">
        <v>1431</v>
      </c>
      <c r="B5" s="4">
        <v>6</v>
      </c>
      <c r="C5" s="4">
        <v>4008</v>
      </c>
      <c r="D5" s="5">
        <v>1.49700598802395E-3</v>
      </c>
      <c r="E5" s="6">
        <v>4.5159239734079497</v>
      </c>
      <c r="F5" s="6">
        <v>4008</v>
      </c>
      <c r="G5" s="5">
        <v>1.12672753827544E-3</v>
      </c>
      <c r="H5" s="5">
        <v>1.5987376870911999E-3</v>
      </c>
      <c r="I5" s="3" t="s">
        <v>1026</v>
      </c>
    </row>
    <row r="6" spans="1:9" x14ac:dyDescent="0.35">
      <c r="A6" s="3" t="s">
        <v>1432</v>
      </c>
      <c r="B6" s="4">
        <v>91</v>
      </c>
      <c r="C6" s="4">
        <v>4008</v>
      </c>
      <c r="D6" s="5">
        <v>2.2704590818363301E-2</v>
      </c>
      <c r="E6" s="6">
        <v>88.909378328940207</v>
      </c>
      <c r="F6" s="6">
        <v>4008</v>
      </c>
      <c r="G6" s="5">
        <v>2.2182978624985101E-2</v>
      </c>
      <c r="H6" s="5">
        <v>6.1597137062168201E-3</v>
      </c>
      <c r="I6" s="3" t="s">
        <v>1444</v>
      </c>
    </row>
    <row r="7" spans="1:9" x14ac:dyDescent="0.35">
      <c r="A7" s="3" t="s">
        <v>1434</v>
      </c>
      <c r="B7" s="4">
        <v>2582</v>
      </c>
      <c r="C7" s="4">
        <v>4008</v>
      </c>
      <c r="D7" s="5">
        <v>0.64421157684630703</v>
      </c>
      <c r="E7" s="6">
        <v>2507.72647243764</v>
      </c>
      <c r="F7" s="6">
        <v>4008</v>
      </c>
      <c r="G7" s="5">
        <v>0.62568025759422197</v>
      </c>
      <c r="H7" s="5">
        <v>1.97970703830441E-2</v>
      </c>
      <c r="I7" s="3" t="s">
        <v>1445</v>
      </c>
    </row>
    <row r="8" spans="1:9" x14ac:dyDescent="0.35">
      <c r="A8" s="3" t="s">
        <v>201</v>
      </c>
      <c r="B8" s="4">
        <v>71</v>
      </c>
      <c r="C8" s="4">
        <v>4008</v>
      </c>
      <c r="D8" s="5">
        <v>1.7714570858283402E-2</v>
      </c>
      <c r="E8" s="6">
        <v>61.703073162523303</v>
      </c>
      <c r="F8" s="6">
        <v>4008</v>
      </c>
      <c r="G8" s="5">
        <v>1.5394978333962899E-2</v>
      </c>
      <c r="H8" s="5">
        <v>5.4547509566674098E-3</v>
      </c>
      <c r="I8" s="3" t="s">
        <v>276</v>
      </c>
    </row>
    <row r="9" spans="1:9" x14ac:dyDescent="0.35">
      <c r="A9" s="3" t="s">
        <v>1436</v>
      </c>
      <c r="B9" s="4">
        <v>130</v>
      </c>
      <c r="C9" s="4">
        <v>4008</v>
      </c>
      <c r="D9" s="5">
        <v>3.2435129740519E-2</v>
      </c>
      <c r="E9" s="6">
        <v>150.58242822030999</v>
      </c>
      <c r="F9" s="6">
        <v>4008</v>
      </c>
      <c r="G9" s="5">
        <v>3.7570466122831901E-2</v>
      </c>
      <c r="H9" s="5">
        <v>7.3255227917199397E-3</v>
      </c>
      <c r="I9" s="3" t="s">
        <v>940</v>
      </c>
    </row>
    <row r="10" spans="1:9" x14ac:dyDescent="0.35">
      <c r="A10" s="3" t="s">
        <v>1438</v>
      </c>
      <c r="B10" s="4">
        <v>1118</v>
      </c>
      <c r="C10" s="4">
        <v>4008</v>
      </c>
      <c r="D10" s="5">
        <v>0.27894211576846301</v>
      </c>
      <c r="E10" s="6">
        <v>1167.9695066695399</v>
      </c>
      <c r="F10" s="6">
        <v>4008</v>
      </c>
      <c r="G10" s="5">
        <v>0.29140955755228098</v>
      </c>
      <c r="H10" s="5">
        <v>1.8545257528409301E-2</v>
      </c>
      <c r="I10" s="3" t="s">
        <v>1446</v>
      </c>
    </row>
    <row r="11" spans="1:9" x14ac:dyDescent="0.35">
      <c r="A11" s="12" t="s">
        <v>145</v>
      </c>
      <c r="B11" s="13">
        <v>3</v>
      </c>
      <c r="C11" s="13">
        <v>4008</v>
      </c>
      <c r="D11" s="14">
        <v>7.4850299401197598E-4</v>
      </c>
      <c r="E11" s="15">
        <v>1.99402309033783</v>
      </c>
      <c r="F11" s="15">
        <v>4008</v>
      </c>
      <c r="G11" s="14">
        <v>4.9751075108229298E-4</v>
      </c>
      <c r="H11" s="14">
        <v>1.1309018979918199E-3</v>
      </c>
      <c r="I11" s="12" t="s">
        <v>326</v>
      </c>
    </row>
    <row r="12" spans="1:9" x14ac:dyDescent="0.35">
      <c r="A12" s="18" t="s">
        <v>228</v>
      </c>
      <c r="B12" s="4"/>
      <c r="C12" s="4"/>
      <c r="D12" s="5"/>
      <c r="E12" s="6"/>
      <c r="F12" s="6"/>
      <c r="G12" s="5"/>
      <c r="H12" s="5"/>
      <c r="I12" s="3"/>
    </row>
    <row r="13" spans="1:9" x14ac:dyDescent="0.35">
      <c r="A13" s="18" t="s">
        <v>146</v>
      </c>
    </row>
    <row r="14" spans="1:9" x14ac:dyDescent="0.35">
      <c r="A14" s="18" t="s">
        <v>1447</v>
      </c>
    </row>
    <row r="15" spans="1:9" x14ac:dyDescent="0.35">
      <c r="A15"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1:I16"/>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90625" hidden="1"/>
  </cols>
  <sheetData>
    <row r="1" spans="1:9" ht="15.5" x14ac:dyDescent="0.35">
      <c r="A1" s="7" t="s">
        <v>46</v>
      </c>
    </row>
    <row r="2" spans="1:9" ht="43.5" x14ac:dyDescent="0.35">
      <c r="A2" s="16" t="s">
        <v>1448</v>
      </c>
      <c r="B2" s="16" t="s">
        <v>93</v>
      </c>
      <c r="C2" s="16" t="s">
        <v>143</v>
      </c>
      <c r="D2" s="16" t="s">
        <v>94</v>
      </c>
      <c r="E2" s="16" t="s">
        <v>95</v>
      </c>
      <c r="F2" s="16" t="s">
        <v>144</v>
      </c>
      <c r="G2" s="16" t="s">
        <v>96</v>
      </c>
      <c r="H2" s="16" t="s">
        <v>98</v>
      </c>
      <c r="I2" s="16" t="s">
        <v>99</v>
      </c>
    </row>
    <row r="3" spans="1:9" x14ac:dyDescent="0.35">
      <c r="A3" s="8" t="s">
        <v>1449</v>
      </c>
      <c r="B3" s="9">
        <v>322</v>
      </c>
      <c r="C3" s="9">
        <v>2228</v>
      </c>
      <c r="D3" s="10">
        <v>0.14452423698384201</v>
      </c>
      <c r="E3" s="11">
        <v>372.77525935015302</v>
      </c>
      <c r="F3" s="11">
        <v>2218.6315026887701</v>
      </c>
      <c r="G3" s="10">
        <v>0.16802035799923701</v>
      </c>
      <c r="H3" s="10">
        <v>1.9501643763206799E-2</v>
      </c>
      <c r="I3" s="8" t="s">
        <v>1450</v>
      </c>
    </row>
    <row r="4" spans="1:9" x14ac:dyDescent="0.35">
      <c r="A4" s="3" t="s">
        <v>1451</v>
      </c>
      <c r="B4" s="4">
        <v>662</v>
      </c>
      <c r="C4" s="4">
        <v>2228</v>
      </c>
      <c r="D4" s="5">
        <v>0.29712746858168798</v>
      </c>
      <c r="E4" s="6">
        <v>686.66434239249895</v>
      </c>
      <c r="F4" s="6">
        <v>2218.6315026887701</v>
      </c>
      <c r="G4" s="5">
        <v>0.30949905000462102</v>
      </c>
      <c r="H4" s="5">
        <v>2.5345841138634199E-2</v>
      </c>
      <c r="I4" s="3" t="s">
        <v>1452</v>
      </c>
    </row>
    <row r="5" spans="1:9" x14ac:dyDescent="0.35">
      <c r="A5" s="3" t="s">
        <v>1453</v>
      </c>
      <c r="B5" s="4">
        <v>768</v>
      </c>
      <c r="C5" s="4">
        <v>2228</v>
      </c>
      <c r="D5" s="5">
        <v>0.34470377019748699</v>
      </c>
      <c r="E5" s="6">
        <v>755.59183427412802</v>
      </c>
      <c r="F5" s="6">
        <v>2218.6315026887701</v>
      </c>
      <c r="G5" s="5">
        <v>0.34056662107178398</v>
      </c>
      <c r="H5" s="5">
        <v>2.6359603468910399E-2</v>
      </c>
      <c r="I5" s="3" t="s">
        <v>1454</v>
      </c>
    </row>
    <row r="6" spans="1:9" x14ac:dyDescent="0.35">
      <c r="A6" s="3" t="s">
        <v>925</v>
      </c>
      <c r="B6" s="4">
        <v>67</v>
      </c>
      <c r="C6" s="4">
        <v>2228</v>
      </c>
      <c r="D6" s="5">
        <v>3.0071813285457799E-2</v>
      </c>
      <c r="E6" s="6">
        <v>69.226666543344393</v>
      </c>
      <c r="F6" s="6">
        <v>2218.6315026887701</v>
      </c>
      <c r="G6" s="5">
        <v>3.12024175530945E-2</v>
      </c>
      <c r="H6" s="5">
        <v>9.4721075314344299E-3</v>
      </c>
      <c r="I6" s="3" t="s">
        <v>1455</v>
      </c>
    </row>
    <row r="7" spans="1:9" x14ac:dyDescent="0.35">
      <c r="A7" s="3" t="s">
        <v>1456</v>
      </c>
      <c r="B7" s="4">
        <v>158</v>
      </c>
      <c r="C7" s="4">
        <v>2228</v>
      </c>
      <c r="D7" s="5">
        <v>7.0915619389587098E-2</v>
      </c>
      <c r="E7" s="6">
        <v>158.957714573103</v>
      </c>
      <c r="F7" s="6">
        <v>2218.6315026887701</v>
      </c>
      <c r="G7" s="5">
        <v>7.1646740064972902E-2</v>
      </c>
      <c r="H7" s="5">
        <v>1.42362482022975E-2</v>
      </c>
      <c r="I7" s="3" t="s">
        <v>1457</v>
      </c>
    </row>
    <row r="8" spans="1:9" x14ac:dyDescent="0.35">
      <c r="A8" s="3" t="s">
        <v>201</v>
      </c>
      <c r="B8" s="4">
        <v>54</v>
      </c>
      <c r="C8" s="4">
        <v>2228</v>
      </c>
      <c r="D8" s="5">
        <v>2.4236983842010801E-2</v>
      </c>
      <c r="E8" s="6">
        <v>43.7820191366445</v>
      </c>
      <c r="F8" s="6">
        <v>2218.6315026887701</v>
      </c>
      <c r="G8" s="5">
        <v>1.9733794946833201E-2</v>
      </c>
      <c r="H8" s="5">
        <v>8.5292036619240199E-3</v>
      </c>
      <c r="I8" s="3" t="s">
        <v>1458</v>
      </c>
    </row>
    <row r="9" spans="1:9" x14ac:dyDescent="0.35">
      <c r="A9" s="3" t="s">
        <v>1459</v>
      </c>
      <c r="B9" s="4">
        <v>49</v>
      </c>
      <c r="C9" s="4">
        <v>2228</v>
      </c>
      <c r="D9" s="5">
        <v>2.1992818671454199E-2</v>
      </c>
      <c r="E9" s="6">
        <v>41.047219492975202</v>
      </c>
      <c r="F9" s="6">
        <v>2218.6315026887701</v>
      </c>
      <c r="G9" s="5">
        <v>1.8501143359422201E-2</v>
      </c>
      <c r="H9" s="5">
        <v>8.1340809477697899E-3</v>
      </c>
      <c r="I9" s="3" t="s">
        <v>1460</v>
      </c>
    </row>
    <row r="10" spans="1:9" x14ac:dyDescent="0.35">
      <c r="A10" s="3" t="s">
        <v>1461</v>
      </c>
      <c r="B10" s="4">
        <v>360</v>
      </c>
      <c r="C10" s="4">
        <v>2228</v>
      </c>
      <c r="D10" s="5">
        <v>0.161579892280072</v>
      </c>
      <c r="E10" s="6">
        <v>352.32498841929697</v>
      </c>
      <c r="F10" s="6">
        <v>2218.6315026887701</v>
      </c>
      <c r="G10" s="5">
        <v>0.15880284219903701</v>
      </c>
      <c r="H10" s="5">
        <v>2.04136902775688E-2</v>
      </c>
      <c r="I10" s="3" t="s">
        <v>1462</v>
      </c>
    </row>
    <row r="11" spans="1:9" x14ac:dyDescent="0.35">
      <c r="A11" s="3" t="s">
        <v>1463</v>
      </c>
      <c r="B11" s="4">
        <v>625</v>
      </c>
      <c r="C11" s="4">
        <v>2228</v>
      </c>
      <c r="D11" s="5">
        <v>0.28052064631956902</v>
      </c>
      <c r="E11" s="6">
        <v>622.30988280184397</v>
      </c>
      <c r="F11" s="6">
        <v>2218.6315026887701</v>
      </c>
      <c r="G11" s="5">
        <v>0.28049267399640898</v>
      </c>
      <c r="H11" s="5">
        <v>2.4916589929857801E-2</v>
      </c>
      <c r="I11" s="3" t="s">
        <v>1464</v>
      </c>
    </row>
    <row r="12" spans="1:9" x14ac:dyDescent="0.35">
      <c r="A12" s="3" t="s">
        <v>1465</v>
      </c>
      <c r="B12" s="4">
        <v>20</v>
      </c>
      <c r="C12" s="4">
        <v>2228</v>
      </c>
      <c r="D12" s="5">
        <v>8.9766606822262104E-3</v>
      </c>
      <c r="E12" s="6">
        <v>13.638925329499999</v>
      </c>
      <c r="F12" s="6">
        <v>2218.6315026887701</v>
      </c>
      <c r="G12" s="5">
        <v>6.1474495935764798E-3</v>
      </c>
      <c r="H12" s="5">
        <v>5.2311402908871204E-3</v>
      </c>
      <c r="I12" s="3" t="s">
        <v>1466</v>
      </c>
    </row>
    <row r="13" spans="1:9" x14ac:dyDescent="0.35">
      <c r="A13" s="12" t="s">
        <v>1467</v>
      </c>
      <c r="B13" s="13">
        <v>152</v>
      </c>
      <c r="C13" s="13">
        <v>2228</v>
      </c>
      <c r="D13" s="14">
        <v>6.8222621184919202E-2</v>
      </c>
      <c r="E13" s="15">
        <v>151.41845670393701</v>
      </c>
      <c r="F13" s="15">
        <v>2218.6315026887701</v>
      </c>
      <c r="G13" s="14">
        <v>6.8248583201145505E-2</v>
      </c>
      <c r="H13" s="14">
        <v>1.3983545616036199E-2</v>
      </c>
      <c r="I13" s="12" t="s">
        <v>1468</v>
      </c>
    </row>
    <row r="14" spans="1:9" x14ac:dyDescent="0.35">
      <c r="A14" s="18" t="s">
        <v>146</v>
      </c>
      <c r="B14" s="4"/>
      <c r="C14" s="4"/>
      <c r="D14" s="5"/>
      <c r="E14" s="6"/>
      <c r="F14" s="6"/>
      <c r="G14" s="5"/>
      <c r="H14" s="5"/>
      <c r="I14" s="3"/>
    </row>
    <row r="15" spans="1:9" x14ac:dyDescent="0.35">
      <c r="A15" s="18" t="s">
        <v>1469</v>
      </c>
    </row>
    <row r="16" spans="1:9" x14ac:dyDescent="0.35">
      <c r="A16"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A1:J60"/>
  <sheetViews>
    <sheetView workbookViewId="0"/>
  </sheetViews>
  <sheetFormatPr defaultColWidth="0" defaultRowHeight="14.5" zeroHeight="1" x14ac:dyDescent="0.35"/>
  <cols>
    <col min="1" max="10" width="10.7265625" customWidth="1"/>
    <col min="11" max="16384" width="10.90625" hidden="1"/>
  </cols>
  <sheetData>
    <row r="1" spans="1:10" ht="15.5" x14ac:dyDescent="0.35">
      <c r="A1" s="7" t="s">
        <v>47</v>
      </c>
    </row>
    <row r="2" spans="1:10" ht="58" x14ac:dyDescent="0.35">
      <c r="A2" s="16" t="s">
        <v>1470</v>
      </c>
      <c r="B2" s="16" t="s">
        <v>1471</v>
      </c>
      <c r="C2" s="16" t="s">
        <v>93</v>
      </c>
      <c r="D2" s="16" t="s">
        <v>143</v>
      </c>
      <c r="E2" s="16" t="s">
        <v>94</v>
      </c>
      <c r="F2" s="16" t="s">
        <v>95</v>
      </c>
      <c r="G2" s="16" t="s">
        <v>144</v>
      </c>
      <c r="H2" s="16" t="s">
        <v>96</v>
      </c>
      <c r="I2" s="16" t="s">
        <v>98</v>
      </c>
      <c r="J2" s="16" t="s">
        <v>99</v>
      </c>
    </row>
    <row r="3" spans="1:10" x14ac:dyDescent="0.35">
      <c r="A3" s="8" t="s">
        <v>1449</v>
      </c>
      <c r="B3" s="8" t="s">
        <v>299</v>
      </c>
      <c r="C3" s="9">
        <v>12</v>
      </c>
      <c r="D3" s="9">
        <v>322</v>
      </c>
      <c r="E3" s="10">
        <v>3.7267080745341602E-2</v>
      </c>
      <c r="F3" s="11">
        <v>12.577645624069699</v>
      </c>
      <c r="G3" s="11">
        <v>372.775259350152</v>
      </c>
      <c r="H3" s="10">
        <v>3.3740558979144498E-2</v>
      </c>
      <c r="I3" s="11">
        <v>2.4482406101206802E-2</v>
      </c>
      <c r="J3" s="8" t="s">
        <v>1472</v>
      </c>
    </row>
    <row r="4" spans="1:10" x14ac:dyDescent="0.35">
      <c r="A4" s="3" t="s">
        <v>1449</v>
      </c>
      <c r="B4" s="3" t="s">
        <v>301</v>
      </c>
      <c r="C4" s="4">
        <v>58</v>
      </c>
      <c r="D4" s="4">
        <v>322</v>
      </c>
      <c r="E4" s="5">
        <v>0.18012422360248401</v>
      </c>
      <c r="F4" s="6">
        <v>66.497497365087696</v>
      </c>
      <c r="G4" s="6">
        <v>372.775259350152</v>
      </c>
      <c r="H4" s="5">
        <v>0.178384953660848</v>
      </c>
      <c r="I4" s="6">
        <v>5.1909206198425401E-2</v>
      </c>
      <c r="J4" s="3" t="s">
        <v>1473</v>
      </c>
    </row>
    <row r="5" spans="1:10" x14ac:dyDescent="0.35">
      <c r="A5" s="3" t="s">
        <v>1449</v>
      </c>
      <c r="B5" s="3" t="s">
        <v>303</v>
      </c>
      <c r="C5" s="4">
        <v>123</v>
      </c>
      <c r="D5" s="4">
        <v>322</v>
      </c>
      <c r="E5" s="5">
        <v>0.381987577639752</v>
      </c>
      <c r="F5" s="6">
        <v>161.95198606422301</v>
      </c>
      <c r="G5" s="6">
        <v>372.775259350152</v>
      </c>
      <c r="H5" s="5">
        <v>0.43444939545223299</v>
      </c>
      <c r="I5" s="6">
        <v>6.7210390672013204E-2</v>
      </c>
      <c r="J5" s="3" t="s">
        <v>1474</v>
      </c>
    </row>
    <row r="6" spans="1:10" x14ac:dyDescent="0.35">
      <c r="A6" s="3" t="s">
        <v>1449</v>
      </c>
      <c r="B6" s="3" t="s">
        <v>305</v>
      </c>
      <c r="C6" s="4">
        <v>115</v>
      </c>
      <c r="D6" s="4">
        <v>322</v>
      </c>
      <c r="E6" s="5">
        <v>0.35714285714285698</v>
      </c>
      <c r="F6" s="6">
        <v>110.101409423674</v>
      </c>
      <c r="G6" s="6">
        <v>372.775259350152</v>
      </c>
      <c r="H6" s="5">
        <v>0.29535599979357702</v>
      </c>
      <c r="I6" s="6">
        <v>6.1857001467775098E-2</v>
      </c>
      <c r="J6" s="3" t="s">
        <v>1475</v>
      </c>
    </row>
    <row r="7" spans="1:10" x14ac:dyDescent="0.35">
      <c r="A7" s="3" t="s">
        <v>1449</v>
      </c>
      <c r="B7" s="3" t="s">
        <v>307</v>
      </c>
      <c r="C7" s="4">
        <v>14</v>
      </c>
      <c r="D7" s="4">
        <v>322</v>
      </c>
      <c r="E7" s="5">
        <v>4.3478260869565202E-2</v>
      </c>
      <c r="F7" s="6">
        <v>21.6467208730975</v>
      </c>
      <c r="G7" s="6">
        <v>372.775259350152</v>
      </c>
      <c r="H7" s="5">
        <v>5.8069092114196502E-2</v>
      </c>
      <c r="I7" s="6">
        <v>3.1711232927331502E-2</v>
      </c>
      <c r="J7" s="3" t="s">
        <v>1476</v>
      </c>
    </row>
    <row r="8" spans="1:10" x14ac:dyDescent="0.35">
      <c r="A8" s="3" t="s">
        <v>1451</v>
      </c>
      <c r="B8" s="3" t="s">
        <v>299</v>
      </c>
      <c r="C8" s="4">
        <v>26</v>
      </c>
      <c r="D8" s="4">
        <v>662</v>
      </c>
      <c r="E8" s="5">
        <v>3.92749244712991E-2</v>
      </c>
      <c r="F8" s="6">
        <v>30.375398220738798</v>
      </c>
      <c r="G8" s="6">
        <v>686.66434239249895</v>
      </c>
      <c r="H8" s="5">
        <v>4.4236166559783498E-2</v>
      </c>
      <c r="I8" s="6">
        <v>2.05421746382187E-2</v>
      </c>
      <c r="J8" s="3" t="s">
        <v>1477</v>
      </c>
    </row>
    <row r="9" spans="1:10" x14ac:dyDescent="0.35">
      <c r="A9" s="3" t="s">
        <v>1451</v>
      </c>
      <c r="B9" s="3" t="s">
        <v>301</v>
      </c>
      <c r="C9" s="4">
        <v>137</v>
      </c>
      <c r="D9" s="4">
        <v>662</v>
      </c>
      <c r="E9" s="5">
        <v>0.20694864048338399</v>
      </c>
      <c r="F9" s="6">
        <v>143.77426011601301</v>
      </c>
      <c r="G9" s="6">
        <v>686.66434239249895</v>
      </c>
      <c r="H9" s="5">
        <v>0.20938069918567501</v>
      </c>
      <c r="I9" s="6">
        <v>4.0647553131813501E-2</v>
      </c>
      <c r="J9" s="3" t="s">
        <v>1478</v>
      </c>
    </row>
    <row r="10" spans="1:10" x14ac:dyDescent="0.35">
      <c r="A10" s="3" t="s">
        <v>1451</v>
      </c>
      <c r="B10" s="3" t="s">
        <v>303</v>
      </c>
      <c r="C10" s="4">
        <v>272</v>
      </c>
      <c r="D10" s="4">
        <v>662</v>
      </c>
      <c r="E10" s="5">
        <v>0.410876132930514</v>
      </c>
      <c r="F10" s="6">
        <v>278.30579327199098</v>
      </c>
      <c r="G10" s="6">
        <v>686.66434239249895</v>
      </c>
      <c r="H10" s="5">
        <v>0.40530107082931999</v>
      </c>
      <c r="I10" s="6">
        <v>4.9047833886416599E-2</v>
      </c>
      <c r="J10" s="3" t="s">
        <v>1479</v>
      </c>
    </row>
    <row r="11" spans="1:10" x14ac:dyDescent="0.35">
      <c r="A11" s="3" t="s">
        <v>1451</v>
      </c>
      <c r="B11" s="3" t="s">
        <v>305</v>
      </c>
      <c r="C11" s="4">
        <v>211</v>
      </c>
      <c r="D11" s="4">
        <v>662</v>
      </c>
      <c r="E11" s="5">
        <v>0.31873111782477298</v>
      </c>
      <c r="F11" s="6">
        <v>218.05979055194899</v>
      </c>
      <c r="G11" s="6">
        <v>686.66434239249895</v>
      </c>
      <c r="H11" s="5">
        <v>0.31756387668562702</v>
      </c>
      <c r="I11" s="6">
        <v>4.65081355471497E-2</v>
      </c>
      <c r="J11" s="3" t="s">
        <v>1480</v>
      </c>
    </row>
    <row r="12" spans="1:10" x14ac:dyDescent="0.35">
      <c r="A12" s="3" t="s">
        <v>1451</v>
      </c>
      <c r="B12" s="3" t="s">
        <v>307</v>
      </c>
      <c r="C12" s="4">
        <v>16</v>
      </c>
      <c r="D12" s="4">
        <v>662</v>
      </c>
      <c r="E12" s="5">
        <v>2.4169184290030201E-2</v>
      </c>
      <c r="F12" s="6">
        <v>16.149100231807399</v>
      </c>
      <c r="G12" s="6">
        <v>686.66434239249895</v>
      </c>
      <c r="H12" s="5">
        <v>2.3518186739594101E-2</v>
      </c>
      <c r="I12" s="6">
        <v>1.5139668823514901E-2</v>
      </c>
      <c r="J12" s="3" t="s">
        <v>1481</v>
      </c>
    </row>
    <row r="13" spans="1:10" x14ac:dyDescent="0.35">
      <c r="A13" s="3" t="s">
        <v>1453</v>
      </c>
      <c r="B13" s="3" t="s">
        <v>299</v>
      </c>
      <c r="C13" s="4">
        <v>29</v>
      </c>
      <c r="D13" s="4">
        <v>768</v>
      </c>
      <c r="E13" s="5">
        <v>3.7760416666666699E-2</v>
      </c>
      <c r="F13" s="6">
        <v>25.3805780201541</v>
      </c>
      <c r="G13" s="6">
        <v>755.59183427412802</v>
      </c>
      <c r="H13" s="5">
        <v>3.3590328625687699E-2</v>
      </c>
      <c r="I13" s="6">
        <v>1.71592680462525E-2</v>
      </c>
      <c r="J13" s="3" t="s">
        <v>1482</v>
      </c>
    </row>
    <row r="14" spans="1:10" x14ac:dyDescent="0.35">
      <c r="A14" s="3" t="s">
        <v>1453</v>
      </c>
      <c r="B14" s="3" t="s">
        <v>301</v>
      </c>
      <c r="C14" s="4">
        <v>138</v>
      </c>
      <c r="D14" s="4">
        <v>768</v>
      </c>
      <c r="E14" s="5">
        <v>0.1796875</v>
      </c>
      <c r="F14" s="6">
        <v>136.064312209604</v>
      </c>
      <c r="G14" s="6">
        <v>755.59183427412802</v>
      </c>
      <c r="H14" s="5">
        <v>0.180076472557854</v>
      </c>
      <c r="I14" s="6">
        <v>3.6595371478237201E-2</v>
      </c>
      <c r="J14" s="3" t="s">
        <v>1483</v>
      </c>
    </row>
    <row r="15" spans="1:10" x14ac:dyDescent="0.35">
      <c r="A15" s="3" t="s">
        <v>1453</v>
      </c>
      <c r="B15" s="3" t="s">
        <v>303</v>
      </c>
      <c r="C15" s="4">
        <v>358</v>
      </c>
      <c r="D15" s="4">
        <v>768</v>
      </c>
      <c r="E15" s="5">
        <v>0.46614583333333298</v>
      </c>
      <c r="F15" s="6">
        <v>361.06461488268098</v>
      </c>
      <c r="G15" s="6">
        <v>755.59183427412802</v>
      </c>
      <c r="H15" s="5">
        <v>0.47785669260116398</v>
      </c>
      <c r="I15" s="6">
        <v>4.75723595557275E-2</v>
      </c>
      <c r="J15" s="3" t="s">
        <v>1484</v>
      </c>
    </row>
    <row r="16" spans="1:10" x14ac:dyDescent="0.35">
      <c r="A16" s="3" t="s">
        <v>1453</v>
      </c>
      <c r="B16" s="3" t="s">
        <v>305</v>
      </c>
      <c r="C16" s="4">
        <v>220</v>
      </c>
      <c r="D16" s="4">
        <v>768</v>
      </c>
      <c r="E16" s="5">
        <v>0.28645833333333298</v>
      </c>
      <c r="F16" s="6">
        <v>212.50626579158299</v>
      </c>
      <c r="G16" s="6">
        <v>755.59183427412802</v>
      </c>
      <c r="H16" s="5">
        <v>0.281244788723439</v>
      </c>
      <c r="I16" s="6">
        <v>4.28197121612338E-2</v>
      </c>
      <c r="J16" s="3" t="s">
        <v>1485</v>
      </c>
    </row>
    <row r="17" spans="1:10" x14ac:dyDescent="0.35">
      <c r="A17" s="3" t="s">
        <v>1453</v>
      </c>
      <c r="B17" s="3" t="s">
        <v>307</v>
      </c>
      <c r="C17" s="4">
        <v>23</v>
      </c>
      <c r="D17" s="4">
        <v>768</v>
      </c>
      <c r="E17" s="5">
        <v>2.9947916666666699E-2</v>
      </c>
      <c r="F17" s="6">
        <v>20.5760633701058</v>
      </c>
      <c r="G17" s="6">
        <v>755.59183427412802</v>
      </c>
      <c r="H17" s="5">
        <v>2.7231717491855299E-2</v>
      </c>
      <c r="I17" s="6">
        <v>1.5500767981586399E-2</v>
      </c>
      <c r="J17" s="3" t="s">
        <v>1486</v>
      </c>
    </row>
    <row r="18" spans="1:10" x14ac:dyDescent="0.35">
      <c r="A18" s="3" t="s">
        <v>925</v>
      </c>
      <c r="B18" s="3" t="s">
        <v>299</v>
      </c>
      <c r="C18" s="4">
        <v>2</v>
      </c>
      <c r="D18" s="4">
        <v>67</v>
      </c>
      <c r="E18" s="5">
        <v>2.9850746268656699E-2</v>
      </c>
      <c r="F18" s="6">
        <v>1.4819115096895501</v>
      </c>
      <c r="G18" s="6">
        <v>69.226666543344393</v>
      </c>
      <c r="H18" s="5">
        <v>2.14066570540659E-2</v>
      </c>
      <c r="I18" s="6">
        <v>4.5540046602619101E-2</v>
      </c>
      <c r="J18" s="3" t="s">
        <v>1487</v>
      </c>
    </row>
    <row r="19" spans="1:10" x14ac:dyDescent="0.35">
      <c r="A19" s="3" t="s">
        <v>925</v>
      </c>
      <c r="B19" s="3" t="s">
        <v>301</v>
      </c>
      <c r="C19" s="4">
        <v>8</v>
      </c>
      <c r="D19" s="4">
        <v>67</v>
      </c>
      <c r="E19" s="5">
        <v>0.119402985074627</v>
      </c>
      <c r="F19" s="6">
        <v>9.1774752249842599</v>
      </c>
      <c r="G19" s="6">
        <v>69.226666543344393</v>
      </c>
      <c r="H19" s="5">
        <v>0.132571387345916</v>
      </c>
      <c r="I19" s="6">
        <v>0.10669883774902</v>
      </c>
      <c r="J19" s="3" t="s">
        <v>1488</v>
      </c>
    </row>
    <row r="20" spans="1:10" x14ac:dyDescent="0.35">
      <c r="A20" s="3" t="s">
        <v>925</v>
      </c>
      <c r="B20" s="3" t="s">
        <v>303</v>
      </c>
      <c r="C20" s="4">
        <v>42</v>
      </c>
      <c r="D20" s="4">
        <v>67</v>
      </c>
      <c r="E20" s="5">
        <v>0.62686567164179097</v>
      </c>
      <c r="F20" s="6">
        <v>39.697750396545104</v>
      </c>
      <c r="G20" s="6">
        <v>69.226666543344393</v>
      </c>
      <c r="H20" s="5">
        <v>0.57344593317503501</v>
      </c>
      <c r="I20" s="6">
        <v>0.155614907331595</v>
      </c>
      <c r="J20" s="3" t="s">
        <v>1489</v>
      </c>
    </row>
    <row r="21" spans="1:10" x14ac:dyDescent="0.35">
      <c r="A21" s="3" t="s">
        <v>925</v>
      </c>
      <c r="B21" s="3" t="s">
        <v>305</v>
      </c>
      <c r="C21" s="4">
        <v>12</v>
      </c>
      <c r="D21" s="4">
        <v>67</v>
      </c>
      <c r="E21" s="5">
        <v>0.17910447761194001</v>
      </c>
      <c r="F21" s="6">
        <v>10.217824517165299</v>
      </c>
      <c r="G21" s="6">
        <v>69.226666543344393</v>
      </c>
      <c r="H21" s="5">
        <v>0.147599545483932</v>
      </c>
      <c r="I21" s="6">
        <v>0.11160464305408101</v>
      </c>
      <c r="J21" s="3" t="s">
        <v>1490</v>
      </c>
    </row>
    <row r="22" spans="1:10" x14ac:dyDescent="0.35">
      <c r="A22" s="3" t="s">
        <v>925</v>
      </c>
      <c r="B22" s="3" t="s">
        <v>307</v>
      </c>
      <c r="C22" s="4">
        <v>3</v>
      </c>
      <c r="D22" s="4">
        <v>67</v>
      </c>
      <c r="E22" s="5">
        <v>4.47761194029851E-2</v>
      </c>
      <c r="F22" s="6">
        <v>8.6517048949601705</v>
      </c>
      <c r="G22" s="6">
        <v>69.226666543344393</v>
      </c>
      <c r="H22" s="5">
        <v>0.124976476941052</v>
      </c>
      <c r="I22" s="6">
        <v>0.104049960446686</v>
      </c>
      <c r="J22" s="3" t="s">
        <v>1491</v>
      </c>
    </row>
    <row r="23" spans="1:10" x14ac:dyDescent="0.35">
      <c r="A23" s="3" t="s">
        <v>1456</v>
      </c>
      <c r="B23" s="3" t="s">
        <v>299</v>
      </c>
      <c r="C23" s="4">
        <v>27</v>
      </c>
      <c r="D23" s="4">
        <v>158</v>
      </c>
      <c r="E23" s="5">
        <v>0.170886075949367</v>
      </c>
      <c r="F23" s="6">
        <v>29.909602562617401</v>
      </c>
      <c r="G23" s="6">
        <v>158.957714573103</v>
      </c>
      <c r="H23" s="5">
        <v>0.18816074855468801</v>
      </c>
      <c r="I23" s="6">
        <v>8.11546407976802E-2</v>
      </c>
      <c r="J23" s="3" t="s">
        <v>1492</v>
      </c>
    </row>
    <row r="24" spans="1:10" x14ac:dyDescent="0.35">
      <c r="A24" s="3" t="s">
        <v>1456</v>
      </c>
      <c r="B24" s="3" t="s">
        <v>301</v>
      </c>
      <c r="C24" s="4">
        <v>59</v>
      </c>
      <c r="D24" s="4">
        <v>158</v>
      </c>
      <c r="E24" s="5">
        <v>0.373417721518987</v>
      </c>
      <c r="F24" s="6">
        <v>56.106220742046901</v>
      </c>
      <c r="G24" s="6">
        <v>158.957714573103</v>
      </c>
      <c r="H24" s="5">
        <v>0.35296318201809801</v>
      </c>
      <c r="I24" s="6">
        <v>9.9230006800674495E-2</v>
      </c>
      <c r="J24" s="3" t="s">
        <v>1493</v>
      </c>
    </row>
    <row r="25" spans="1:10" x14ac:dyDescent="0.35">
      <c r="A25" s="3" t="s">
        <v>1456</v>
      </c>
      <c r="B25" s="3" t="s">
        <v>303</v>
      </c>
      <c r="C25" s="4">
        <v>56</v>
      </c>
      <c r="D25" s="4">
        <v>158</v>
      </c>
      <c r="E25" s="5">
        <v>0.354430379746835</v>
      </c>
      <c r="F25" s="6">
        <v>54.188317813693303</v>
      </c>
      <c r="G25" s="6">
        <v>158.957714573103</v>
      </c>
      <c r="H25" s="5">
        <v>0.34089769067969899</v>
      </c>
      <c r="I25" s="6">
        <v>9.8424284756096103E-2</v>
      </c>
      <c r="J25" s="3" t="s">
        <v>1494</v>
      </c>
    </row>
    <row r="26" spans="1:10" x14ac:dyDescent="0.35">
      <c r="A26" s="3" t="s">
        <v>1456</v>
      </c>
      <c r="B26" s="3" t="s">
        <v>305</v>
      </c>
      <c r="C26" s="4">
        <v>12</v>
      </c>
      <c r="D26" s="4">
        <v>158</v>
      </c>
      <c r="E26" s="5">
        <v>7.5949367088607597E-2</v>
      </c>
      <c r="F26" s="6">
        <v>14.8579718702438</v>
      </c>
      <c r="G26" s="6">
        <v>158.957714573103</v>
      </c>
      <c r="H26" s="5">
        <v>9.3471222269057394E-2</v>
      </c>
      <c r="I26" s="6">
        <v>6.0442661523424403E-2</v>
      </c>
      <c r="J26" s="3" t="s">
        <v>1495</v>
      </c>
    </row>
    <row r="27" spans="1:10" x14ac:dyDescent="0.35">
      <c r="A27" s="3" t="s">
        <v>1456</v>
      </c>
      <c r="B27" s="3" t="s">
        <v>307</v>
      </c>
      <c r="C27" s="4">
        <v>4</v>
      </c>
      <c r="D27" s="4">
        <v>158</v>
      </c>
      <c r="E27" s="5">
        <v>2.53164556962025E-2</v>
      </c>
      <c r="F27" s="6">
        <v>3.8956015845010601</v>
      </c>
      <c r="G27" s="6">
        <v>158.957714573103</v>
      </c>
      <c r="H27" s="5">
        <v>2.45071564784578E-2</v>
      </c>
      <c r="I27" s="6">
        <v>3.2104974323627099E-2</v>
      </c>
      <c r="J27" s="3" t="s">
        <v>871</v>
      </c>
    </row>
    <row r="28" spans="1:10" x14ac:dyDescent="0.35">
      <c r="A28" s="3" t="s">
        <v>201</v>
      </c>
      <c r="B28" s="3" t="s">
        <v>299</v>
      </c>
      <c r="C28" s="4">
        <v>8</v>
      </c>
      <c r="D28" s="4">
        <v>54</v>
      </c>
      <c r="E28" s="5">
        <v>0.148148148148148</v>
      </c>
      <c r="F28" s="6">
        <v>7.6234376648943103</v>
      </c>
      <c r="G28" s="6">
        <v>43.7820191366445</v>
      </c>
      <c r="H28" s="5">
        <v>0.17412256938405299</v>
      </c>
      <c r="I28" s="6">
        <v>0.15003482136326499</v>
      </c>
      <c r="J28" s="3" t="s">
        <v>1496</v>
      </c>
    </row>
    <row r="29" spans="1:10" x14ac:dyDescent="0.35">
      <c r="A29" s="3" t="s">
        <v>201</v>
      </c>
      <c r="B29" s="3" t="s">
        <v>301</v>
      </c>
      <c r="C29" s="4">
        <v>11</v>
      </c>
      <c r="D29" s="4">
        <v>54</v>
      </c>
      <c r="E29" s="5">
        <v>0.203703703703704</v>
      </c>
      <c r="F29" s="6">
        <v>5.8161322427247404</v>
      </c>
      <c r="G29" s="6">
        <v>43.7820191366445</v>
      </c>
      <c r="H29" s="5">
        <v>0.132842942317769</v>
      </c>
      <c r="I29" s="6">
        <v>0.13428418189578101</v>
      </c>
      <c r="J29" s="3" t="s">
        <v>1497</v>
      </c>
    </row>
    <row r="30" spans="1:10" x14ac:dyDescent="0.35">
      <c r="A30" s="3" t="s">
        <v>201</v>
      </c>
      <c r="B30" s="3" t="s">
        <v>303</v>
      </c>
      <c r="C30" s="4">
        <v>20</v>
      </c>
      <c r="D30" s="4">
        <v>54</v>
      </c>
      <c r="E30" s="5">
        <v>0.37037037037037002</v>
      </c>
      <c r="F30" s="6">
        <v>20.894543146189299</v>
      </c>
      <c r="G30" s="6">
        <v>43.7820191366445</v>
      </c>
      <c r="H30" s="5">
        <v>0.47724028170050897</v>
      </c>
      <c r="I30" s="6">
        <v>0.19761792612301399</v>
      </c>
      <c r="J30" s="3" t="s">
        <v>1498</v>
      </c>
    </row>
    <row r="31" spans="1:10" x14ac:dyDescent="0.35">
      <c r="A31" s="3" t="s">
        <v>201</v>
      </c>
      <c r="B31" s="3" t="s">
        <v>305</v>
      </c>
      <c r="C31" s="4">
        <v>9</v>
      </c>
      <c r="D31" s="4">
        <v>54</v>
      </c>
      <c r="E31" s="5">
        <v>0.16666666666666699</v>
      </c>
      <c r="F31" s="6">
        <v>5.3516459796379303</v>
      </c>
      <c r="G31" s="6">
        <v>43.7820191366445</v>
      </c>
      <c r="H31" s="5">
        <v>0.12223387786057401</v>
      </c>
      <c r="I31" s="6">
        <v>0.12959610095139101</v>
      </c>
      <c r="J31" s="3" t="s">
        <v>1499</v>
      </c>
    </row>
    <row r="32" spans="1:10" x14ac:dyDescent="0.35">
      <c r="A32" s="3" t="s">
        <v>201</v>
      </c>
      <c r="B32" s="3" t="s">
        <v>307</v>
      </c>
      <c r="C32" s="4">
        <v>6</v>
      </c>
      <c r="D32" s="4">
        <v>54</v>
      </c>
      <c r="E32" s="5">
        <v>0.11111111111111099</v>
      </c>
      <c r="F32" s="6">
        <v>4.0962601031982304</v>
      </c>
      <c r="G32" s="6">
        <v>43.7820191366445</v>
      </c>
      <c r="H32" s="5">
        <v>9.3560328737094606E-2</v>
      </c>
      <c r="I32" s="6">
        <v>0.11521845699590701</v>
      </c>
      <c r="J32" s="3" t="s">
        <v>378</v>
      </c>
    </row>
    <row r="33" spans="1:10" x14ac:dyDescent="0.35">
      <c r="A33" s="3" t="s">
        <v>1459</v>
      </c>
      <c r="B33" s="3" t="s">
        <v>299</v>
      </c>
      <c r="C33" s="4">
        <v>8</v>
      </c>
      <c r="D33" s="4">
        <v>49</v>
      </c>
      <c r="E33" s="5">
        <v>0.16326530612244899</v>
      </c>
      <c r="F33" s="6">
        <v>6.4862534482843097</v>
      </c>
      <c r="G33" s="6">
        <v>41.047219492975202</v>
      </c>
      <c r="H33" s="5">
        <v>0.15801931357115101</v>
      </c>
      <c r="I33" s="6">
        <v>0.14904551248803499</v>
      </c>
      <c r="J33" s="3" t="s">
        <v>1500</v>
      </c>
    </row>
    <row r="34" spans="1:10" x14ac:dyDescent="0.35">
      <c r="A34" s="3" t="s">
        <v>1459</v>
      </c>
      <c r="B34" s="3" t="s">
        <v>301</v>
      </c>
      <c r="C34" s="4">
        <v>17</v>
      </c>
      <c r="D34" s="4">
        <v>49</v>
      </c>
      <c r="E34" s="5">
        <v>0.34693877551020402</v>
      </c>
      <c r="F34" s="6">
        <v>12.4669252940287</v>
      </c>
      <c r="G34" s="6">
        <v>41.047219492975202</v>
      </c>
      <c r="H34" s="5">
        <v>0.30372155405464901</v>
      </c>
      <c r="I34" s="6">
        <v>0.18790660099255899</v>
      </c>
      <c r="J34" s="3" t="s">
        <v>1501</v>
      </c>
    </row>
    <row r="35" spans="1:10" x14ac:dyDescent="0.35">
      <c r="A35" s="3" t="s">
        <v>1459</v>
      </c>
      <c r="B35" s="3" t="s">
        <v>303</v>
      </c>
      <c r="C35" s="4">
        <v>19</v>
      </c>
      <c r="D35" s="4">
        <v>49</v>
      </c>
      <c r="E35" s="5">
        <v>0.38775510204081598</v>
      </c>
      <c r="F35" s="6">
        <v>15.637328323990101</v>
      </c>
      <c r="G35" s="6">
        <v>41.047219492975202</v>
      </c>
      <c r="H35" s="5">
        <v>0.38095950266902401</v>
      </c>
      <c r="I35" s="6">
        <v>0.198431991285937</v>
      </c>
      <c r="J35" s="3" t="s">
        <v>1502</v>
      </c>
    </row>
    <row r="36" spans="1:10" x14ac:dyDescent="0.35">
      <c r="A36" s="3" t="s">
        <v>1459</v>
      </c>
      <c r="B36" s="3" t="s">
        <v>305</v>
      </c>
      <c r="C36" s="4">
        <v>5</v>
      </c>
      <c r="D36" s="4">
        <v>49</v>
      </c>
      <c r="E36" s="5">
        <v>0.102040816326531</v>
      </c>
      <c r="F36" s="6">
        <v>6.4567124266720697</v>
      </c>
      <c r="G36" s="6">
        <v>41.047219492975202</v>
      </c>
      <c r="H36" s="5">
        <v>0.157299629705176</v>
      </c>
      <c r="I36" s="6">
        <v>0.14876925799226501</v>
      </c>
      <c r="J36" s="3" t="s">
        <v>1503</v>
      </c>
    </row>
    <row r="37" spans="1:10" x14ac:dyDescent="0.35">
      <c r="A37" s="3" t="s">
        <v>1461</v>
      </c>
      <c r="B37" s="3" t="s">
        <v>145</v>
      </c>
      <c r="C37" s="4">
        <v>1</v>
      </c>
      <c r="D37" s="4">
        <v>360</v>
      </c>
      <c r="E37" s="5">
        <v>2.7777777777777801E-3</v>
      </c>
      <c r="F37" s="6">
        <v>1.53095419431885</v>
      </c>
      <c r="G37" s="6">
        <v>352.32498841929697</v>
      </c>
      <c r="H37" s="5">
        <v>4.3452898450020896E-3</v>
      </c>
      <c r="I37" s="6">
        <v>9.1737448031817704E-3</v>
      </c>
      <c r="J37" s="3" t="s">
        <v>802</v>
      </c>
    </row>
    <row r="38" spans="1:10" x14ac:dyDescent="0.35">
      <c r="A38" s="3" t="s">
        <v>1461</v>
      </c>
      <c r="B38" s="3" t="s">
        <v>299</v>
      </c>
      <c r="C38" s="4">
        <v>12</v>
      </c>
      <c r="D38" s="4">
        <v>360</v>
      </c>
      <c r="E38" s="5">
        <v>3.3333333333333298E-2</v>
      </c>
      <c r="F38" s="6">
        <v>14.6359726261094</v>
      </c>
      <c r="G38" s="6">
        <v>352.32498841929697</v>
      </c>
      <c r="H38" s="5">
        <v>4.1541114332462201E-2</v>
      </c>
      <c r="I38" s="6">
        <v>2.7829712396563899E-2</v>
      </c>
      <c r="J38" s="3" t="s">
        <v>1504</v>
      </c>
    </row>
    <row r="39" spans="1:10" x14ac:dyDescent="0.35">
      <c r="A39" s="3" t="s">
        <v>1461</v>
      </c>
      <c r="B39" s="3" t="s">
        <v>301</v>
      </c>
      <c r="C39" s="4">
        <v>51</v>
      </c>
      <c r="D39" s="4">
        <v>360</v>
      </c>
      <c r="E39" s="5">
        <v>0.141666666666667</v>
      </c>
      <c r="F39" s="6">
        <v>46.421226773764197</v>
      </c>
      <c r="G39" s="6">
        <v>352.32498841929697</v>
      </c>
      <c r="H39" s="5">
        <v>0.13175683899695201</v>
      </c>
      <c r="I39" s="6">
        <v>4.7172638925366599E-2</v>
      </c>
      <c r="J39" s="3" t="s">
        <v>1505</v>
      </c>
    </row>
    <row r="40" spans="1:10" x14ac:dyDescent="0.35">
      <c r="A40" s="3" t="s">
        <v>1461</v>
      </c>
      <c r="B40" s="3" t="s">
        <v>303</v>
      </c>
      <c r="C40" s="4">
        <v>129</v>
      </c>
      <c r="D40" s="4">
        <v>360</v>
      </c>
      <c r="E40" s="5">
        <v>0.358333333333333</v>
      </c>
      <c r="F40" s="6">
        <v>143.82133654109001</v>
      </c>
      <c r="G40" s="6">
        <v>352.32498841929697</v>
      </c>
      <c r="H40" s="5">
        <v>0.40820646070647099</v>
      </c>
      <c r="I40" s="6">
        <v>6.8550077463293696E-2</v>
      </c>
      <c r="J40" s="3" t="s">
        <v>1506</v>
      </c>
    </row>
    <row r="41" spans="1:10" x14ac:dyDescent="0.35">
      <c r="A41" s="3" t="s">
        <v>1461</v>
      </c>
      <c r="B41" s="3" t="s">
        <v>305</v>
      </c>
      <c r="C41" s="4">
        <v>135</v>
      </c>
      <c r="D41" s="4">
        <v>360</v>
      </c>
      <c r="E41" s="5">
        <v>0.375</v>
      </c>
      <c r="F41" s="6">
        <v>119.246357197636</v>
      </c>
      <c r="G41" s="6">
        <v>352.32498841929697</v>
      </c>
      <c r="H41" s="5">
        <v>0.33845557685997302</v>
      </c>
      <c r="I41" s="6">
        <v>6.5995336358095305E-2</v>
      </c>
      <c r="J41" s="3" t="s">
        <v>1507</v>
      </c>
    </row>
    <row r="42" spans="1:10" x14ac:dyDescent="0.35">
      <c r="A42" s="3" t="s">
        <v>1461</v>
      </c>
      <c r="B42" s="3" t="s">
        <v>307</v>
      </c>
      <c r="C42" s="4">
        <v>32</v>
      </c>
      <c r="D42" s="4">
        <v>360</v>
      </c>
      <c r="E42" s="5">
        <v>8.8888888888888906E-2</v>
      </c>
      <c r="F42" s="6">
        <v>26.669141086378399</v>
      </c>
      <c r="G42" s="6">
        <v>352.32498841929697</v>
      </c>
      <c r="H42" s="5">
        <v>7.5694719259139898E-2</v>
      </c>
      <c r="I42" s="6">
        <v>3.68912534537029E-2</v>
      </c>
      <c r="J42" s="3" t="s">
        <v>1508</v>
      </c>
    </row>
    <row r="43" spans="1:10" x14ac:dyDescent="0.35">
      <c r="A43" s="3" t="s">
        <v>1463</v>
      </c>
      <c r="B43" s="3" t="s">
        <v>145</v>
      </c>
      <c r="C43" s="4">
        <v>1</v>
      </c>
      <c r="D43" s="4">
        <v>625</v>
      </c>
      <c r="E43" s="5">
        <v>1.6000000000000001E-3</v>
      </c>
      <c r="F43" s="6">
        <v>0.178347445895154</v>
      </c>
      <c r="G43" s="6">
        <v>622.30988280184397</v>
      </c>
      <c r="H43" s="5">
        <v>2.8658944815752402E-4</v>
      </c>
      <c r="I43" s="6">
        <v>1.7763115280015E-3</v>
      </c>
      <c r="J43" s="3" t="s">
        <v>326</v>
      </c>
    </row>
    <row r="44" spans="1:10" x14ac:dyDescent="0.35">
      <c r="A44" s="3" t="s">
        <v>1463</v>
      </c>
      <c r="B44" s="3" t="s">
        <v>299</v>
      </c>
      <c r="C44" s="4">
        <v>44</v>
      </c>
      <c r="D44" s="4">
        <v>625</v>
      </c>
      <c r="E44" s="5">
        <v>7.0400000000000004E-2</v>
      </c>
      <c r="F44" s="6">
        <v>45.1454656146093</v>
      </c>
      <c r="G44" s="6">
        <v>622.30988280184397</v>
      </c>
      <c r="H44" s="5">
        <v>7.2544992233370104E-2</v>
      </c>
      <c r="I44" s="6">
        <v>2.7220833665250799E-2</v>
      </c>
      <c r="J44" s="3" t="s">
        <v>1509</v>
      </c>
    </row>
    <row r="45" spans="1:10" x14ac:dyDescent="0.35">
      <c r="A45" s="3" t="s">
        <v>1463</v>
      </c>
      <c r="B45" s="3" t="s">
        <v>301</v>
      </c>
      <c r="C45" s="4">
        <v>135</v>
      </c>
      <c r="D45" s="4">
        <v>625</v>
      </c>
      <c r="E45" s="5">
        <v>0.216</v>
      </c>
      <c r="F45" s="6">
        <v>125.290204577124</v>
      </c>
      <c r="G45" s="6">
        <v>622.30988280184397</v>
      </c>
      <c r="H45" s="5">
        <v>0.20133089324088299</v>
      </c>
      <c r="I45" s="6">
        <v>4.2081375822996897E-2</v>
      </c>
      <c r="J45" s="3" t="s">
        <v>1510</v>
      </c>
    </row>
    <row r="46" spans="1:10" x14ac:dyDescent="0.35">
      <c r="A46" s="3" t="s">
        <v>1463</v>
      </c>
      <c r="B46" s="3" t="s">
        <v>303</v>
      </c>
      <c r="C46" s="4">
        <v>241</v>
      </c>
      <c r="D46" s="4">
        <v>625</v>
      </c>
      <c r="E46" s="5">
        <v>0.3856</v>
      </c>
      <c r="F46" s="6">
        <v>256.17602536631102</v>
      </c>
      <c r="G46" s="6">
        <v>622.30988280184397</v>
      </c>
      <c r="H46" s="5">
        <v>0.41165347433166599</v>
      </c>
      <c r="I46" s="6">
        <v>5.1645652223748201E-2</v>
      </c>
      <c r="J46" s="3" t="s">
        <v>1511</v>
      </c>
    </row>
    <row r="47" spans="1:10" x14ac:dyDescent="0.35">
      <c r="A47" s="3" t="s">
        <v>1463</v>
      </c>
      <c r="B47" s="3" t="s">
        <v>305</v>
      </c>
      <c r="C47" s="4">
        <v>189</v>
      </c>
      <c r="D47" s="4">
        <v>625</v>
      </c>
      <c r="E47" s="5">
        <v>0.3024</v>
      </c>
      <c r="F47" s="6">
        <v>179.032255098023</v>
      </c>
      <c r="G47" s="6">
        <v>622.30988280184397</v>
      </c>
      <c r="H47" s="5">
        <v>0.28768987934429202</v>
      </c>
      <c r="I47" s="6">
        <v>4.7505963065106099E-2</v>
      </c>
      <c r="J47" s="3" t="s">
        <v>1512</v>
      </c>
    </row>
    <row r="48" spans="1:10" x14ac:dyDescent="0.35">
      <c r="A48" s="3" t="s">
        <v>1463</v>
      </c>
      <c r="B48" s="3" t="s">
        <v>307</v>
      </c>
      <c r="C48" s="4">
        <v>15</v>
      </c>
      <c r="D48" s="4">
        <v>625</v>
      </c>
      <c r="E48" s="5">
        <v>2.4E-2</v>
      </c>
      <c r="F48" s="6">
        <v>16.487584699881399</v>
      </c>
      <c r="G48" s="6">
        <v>622.30988280184397</v>
      </c>
      <c r="H48" s="5">
        <v>2.6494171401631701E-2</v>
      </c>
      <c r="I48" s="6">
        <v>1.6853718122280498E-2</v>
      </c>
      <c r="J48" s="3" t="s">
        <v>1513</v>
      </c>
    </row>
    <row r="49" spans="1:10" x14ac:dyDescent="0.35">
      <c r="A49" s="3" t="s">
        <v>1465</v>
      </c>
      <c r="B49" s="3" t="s">
        <v>299</v>
      </c>
      <c r="C49" s="4">
        <v>1</v>
      </c>
      <c r="D49" s="4">
        <v>20</v>
      </c>
      <c r="E49" s="5">
        <v>0.05</v>
      </c>
      <c r="F49" s="6">
        <v>0.43126420945724903</v>
      </c>
      <c r="G49" s="6">
        <v>13.638925329499999</v>
      </c>
      <c r="H49" s="5">
        <v>3.1620101953667497E-2</v>
      </c>
      <c r="I49" s="6">
        <v>0.124042087443465</v>
      </c>
      <c r="J49" s="3" t="s">
        <v>1514</v>
      </c>
    </row>
    <row r="50" spans="1:10" x14ac:dyDescent="0.35">
      <c r="A50" s="3" t="s">
        <v>1465</v>
      </c>
      <c r="B50" s="3" t="s">
        <v>301</v>
      </c>
      <c r="C50" s="4">
        <v>8</v>
      </c>
      <c r="D50" s="4">
        <v>20</v>
      </c>
      <c r="E50" s="5">
        <v>0.4</v>
      </c>
      <c r="F50" s="6">
        <v>5.2904691104555601</v>
      </c>
      <c r="G50" s="6">
        <v>13.638925329499999</v>
      </c>
      <c r="H50" s="5">
        <v>0.38789486580827898</v>
      </c>
      <c r="I50" s="6">
        <v>0.34540973790052498</v>
      </c>
      <c r="J50" s="3" t="s">
        <v>1515</v>
      </c>
    </row>
    <row r="51" spans="1:10" x14ac:dyDescent="0.35">
      <c r="A51" s="3" t="s">
        <v>1465</v>
      </c>
      <c r="B51" s="3" t="s">
        <v>303</v>
      </c>
      <c r="C51" s="4">
        <v>1</v>
      </c>
      <c r="D51" s="4">
        <v>20</v>
      </c>
      <c r="E51" s="5">
        <v>0.05</v>
      </c>
      <c r="F51" s="6">
        <v>0.34387484750777503</v>
      </c>
      <c r="G51" s="6">
        <v>13.638925329499999</v>
      </c>
      <c r="H51" s="5">
        <v>2.5212752412684399E-2</v>
      </c>
      <c r="I51" s="6">
        <v>0.111129561178196</v>
      </c>
      <c r="J51" s="3" t="s">
        <v>1516</v>
      </c>
    </row>
    <row r="52" spans="1:10" x14ac:dyDescent="0.35">
      <c r="A52" s="3" t="s">
        <v>1465</v>
      </c>
      <c r="B52" s="3" t="s">
        <v>305</v>
      </c>
      <c r="C52" s="4">
        <v>9</v>
      </c>
      <c r="D52" s="4">
        <v>20</v>
      </c>
      <c r="E52" s="5">
        <v>0.45</v>
      </c>
      <c r="F52" s="6">
        <v>6.9676993840640504</v>
      </c>
      <c r="G52" s="6">
        <v>13.638925329499999</v>
      </c>
      <c r="H52" s="5">
        <v>0.51086865099212797</v>
      </c>
      <c r="I52" s="6">
        <v>0.35434958312001302</v>
      </c>
      <c r="J52" s="3" t="s">
        <v>1517</v>
      </c>
    </row>
    <row r="53" spans="1:10" x14ac:dyDescent="0.35">
      <c r="A53" s="3" t="s">
        <v>1465</v>
      </c>
      <c r="B53" s="3" t="s">
        <v>307</v>
      </c>
      <c r="C53" s="4">
        <v>1</v>
      </c>
      <c r="D53" s="4">
        <v>20</v>
      </c>
      <c r="E53" s="5">
        <v>0.05</v>
      </c>
      <c r="F53" s="6">
        <v>0.60561777801541095</v>
      </c>
      <c r="G53" s="6">
        <v>13.638925329499999</v>
      </c>
      <c r="H53" s="5">
        <v>4.4403628833241102E-2</v>
      </c>
      <c r="I53" s="6">
        <v>0.14601955756229701</v>
      </c>
      <c r="J53" s="3" t="s">
        <v>1518</v>
      </c>
    </row>
    <row r="54" spans="1:10" x14ac:dyDescent="0.35">
      <c r="A54" s="3" t="s">
        <v>1467</v>
      </c>
      <c r="B54" s="3" t="s">
        <v>299</v>
      </c>
      <c r="C54" s="4">
        <v>14</v>
      </c>
      <c r="D54" s="4">
        <v>152</v>
      </c>
      <c r="E54" s="5">
        <v>9.2105263157894704E-2</v>
      </c>
      <c r="F54" s="6">
        <v>13.8618795398644</v>
      </c>
      <c r="G54" s="6">
        <v>151.41845670393701</v>
      </c>
      <c r="H54" s="5">
        <v>9.1546828845099404E-2</v>
      </c>
      <c r="I54" s="6">
        <v>6.1353330609071E-2</v>
      </c>
      <c r="J54" s="3" t="s">
        <v>1519</v>
      </c>
    </row>
    <row r="55" spans="1:10" x14ac:dyDescent="0.35">
      <c r="A55" s="3" t="s">
        <v>1467</v>
      </c>
      <c r="B55" s="3" t="s">
        <v>301</v>
      </c>
      <c r="C55" s="4">
        <v>43</v>
      </c>
      <c r="D55" s="4">
        <v>152</v>
      </c>
      <c r="E55" s="5">
        <v>0.28289473684210498</v>
      </c>
      <c r="F55" s="6">
        <v>36.796212881118201</v>
      </c>
      <c r="G55" s="6">
        <v>151.41845670393701</v>
      </c>
      <c r="H55" s="5">
        <v>0.24301009059327899</v>
      </c>
      <c r="I55" s="6">
        <v>9.1247803166771502E-2</v>
      </c>
      <c r="J55" s="3" t="s">
        <v>1520</v>
      </c>
    </row>
    <row r="56" spans="1:10" x14ac:dyDescent="0.35">
      <c r="A56" s="3" t="s">
        <v>1467</v>
      </c>
      <c r="B56" s="3" t="s">
        <v>303</v>
      </c>
      <c r="C56" s="4">
        <v>41</v>
      </c>
      <c r="D56" s="4">
        <v>152</v>
      </c>
      <c r="E56" s="5">
        <v>0.269736842105263</v>
      </c>
      <c r="F56" s="6">
        <v>43.174752660140101</v>
      </c>
      <c r="G56" s="6">
        <v>151.41845670393701</v>
      </c>
      <c r="H56" s="5">
        <v>0.28513533686687997</v>
      </c>
      <c r="I56" s="6">
        <v>9.6051168991324806E-2</v>
      </c>
      <c r="J56" s="3" t="s">
        <v>1521</v>
      </c>
    </row>
    <row r="57" spans="1:10" x14ac:dyDescent="0.35">
      <c r="A57" s="3" t="s">
        <v>1467</v>
      </c>
      <c r="B57" s="3" t="s">
        <v>305</v>
      </c>
      <c r="C57" s="4">
        <v>47</v>
      </c>
      <c r="D57" s="4">
        <v>152</v>
      </c>
      <c r="E57" s="5">
        <v>0.30921052631578899</v>
      </c>
      <c r="F57" s="6">
        <v>49.087335317775299</v>
      </c>
      <c r="G57" s="6">
        <v>151.41845670393701</v>
      </c>
      <c r="H57" s="5">
        <v>0.32418330226251102</v>
      </c>
      <c r="I57" s="6">
        <v>9.9580659549450307E-2</v>
      </c>
      <c r="J57" s="3" t="s">
        <v>1522</v>
      </c>
    </row>
    <row r="58" spans="1:10" x14ac:dyDescent="0.35">
      <c r="A58" s="12" t="s">
        <v>1467</v>
      </c>
      <c r="B58" s="12" t="s">
        <v>307</v>
      </c>
      <c r="C58" s="13">
        <v>7</v>
      </c>
      <c r="D58" s="13">
        <v>152</v>
      </c>
      <c r="E58" s="14">
        <v>4.6052631578947401E-2</v>
      </c>
      <c r="F58" s="15">
        <v>8.4982763050388392</v>
      </c>
      <c r="G58" s="15">
        <v>151.41845670393701</v>
      </c>
      <c r="H58" s="14">
        <v>5.6124441432230499E-2</v>
      </c>
      <c r="I58" s="15">
        <v>4.8966448326558103E-2</v>
      </c>
      <c r="J58" s="12" t="s">
        <v>1523</v>
      </c>
    </row>
    <row r="59" spans="1:10" x14ac:dyDescent="0.35">
      <c r="A59" s="18" t="s">
        <v>1524</v>
      </c>
      <c r="B59" s="3"/>
      <c r="C59" s="4"/>
      <c r="D59" s="4"/>
      <c r="E59" s="5"/>
      <c r="F59" s="6"/>
      <c r="G59" s="6"/>
      <c r="H59" s="5"/>
      <c r="I59" s="6"/>
      <c r="J59" s="3"/>
    </row>
    <row r="60" spans="1:10" x14ac:dyDescent="0.35">
      <c r="A60"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A1:H10"/>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48</v>
      </c>
    </row>
    <row r="2" spans="1:8" ht="29" x14ac:dyDescent="0.35">
      <c r="A2" s="16" t="s">
        <v>1525</v>
      </c>
      <c r="B2" s="16" t="s">
        <v>93</v>
      </c>
      <c r="C2" s="16" t="s">
        <v>94</v>
      </c>
      <c r="D2" s="16" t="s">
        <v>95</v>
      </c>
      <c r="E2" s="16" t="s">
        <v>96</v>
      </c>
      <c r="F2" s="16" t="s">
        <v>97</v>
      </c>
      <c r="G2" s="16" t="s">
        <v>98</v>
      </c>
      <c r="H2" s="16" t="s">
        <v>99</v>
      </c>
    </row>
    <row r="3" spans="1:8" x14ac:dyDescent="0.35">
      <c r="A3" s="8" t="s">
        <v>145</v>
      </c>
      <c r="B3" s="9">
        <v>2</v>
      </c>
      <c r="C3" s="10">
        <v>9.9850224663005499E-4</v>
      </c>
      <c r="D3" s="11">
        <v>1.84160361734343</v>
      </c>
      <c r="E3" s="10">
        <v>9.2522107087611601E-4</v>
      </c>
      <c r="F3" s="9">
        <v>2003</v>
      </c>
      <c r="G3" s="10">
        <v>1.84744591428784E-3</v>
      </c>
      <c r="H3" s="8" t="s">
        <v>1026</v>
      </c>
    </row>
    <row r="4" spans="1:8" x14ac:dyDescent="0.35">
      <c r="A4" s="3" t="s">
        <v>101</v>
      </c>
      <c r="B4" s="4">
        <v>118</v>
      </c>
      <c r="C4" s="5">
        <v>5.8911632551173203E-2</v>
      </c>
      <c r="D4" s="6">
        <v>136.615501119854</v>
      </c>
      <c r="E4" s="5">
        <v>6.8635584256032403E-2</v>
      </c>
      <c r="F4" s="4">
        <v>2003</v>
      </c>
      <c r="G4" s="5">
        <v>1.3773041993907199E-2</v>
      </c>
      <c r="H4" s="3" t="s">
        <v>1526</v>
      </c>
    </row>
    <row r="5" spans="1:8" x14ac:dyDescent="0.35">
      <c r="A5" s="3" t="s">
        <v>103</v>
      </c>
      <c r="B5" s="4">
        <v>1658</v>
      </c>
      <c r="C5" s="5">
        <v>0.82775836245631595</v>
      </c>
      <c r="D5" s="6">
        <v>1614.1555022622099</v>
      </c>
      <c r="E5" s="5">
        <v>0.81095121029245398</v>
      </c>
      <c r="F5" s="4">
        <v>2003</v>
      </c>
      <c r="G5" s="5">
        <v>2.20869120270097E-2</v>
      </c>
      <c r="H5" s="3" t="s">
        <v>1527</v>
      </c>
    </row>
    <row r="6" spans="1:8" x14ac:dyDescent="0.35">
      <c r="A6" s="12" t="s">
        <v>925</v>
      </c>
      <c r="B6" s="13">
        <v>225</v>
      </c>
      <c r="C6" s="14">
        <v>0.112331502745881</v>
      </c>
      <c r="D6" s="15">
        <v>237.83451457291801</v>
      </c>
      <c r="E6" s="14">
        <v>0.119487984380637</v>
      </c>
      <c r="F6" s="13">
        <v>2003</v>
      </c>
      <c r="G6" s="14">
        <v>1.8470996588421499E-2</v>
      </c>
      <c r="H6" s="12" t="s">
        <v>1528</v>
      </c>
    </row>
    <row r="7" spans="1:8" x14ac:dyDescent="0.35">
      <c r="A7" s="18" t="s">
        <v>228</v>
      </c>
      <c r="B7" s="4"/>
      <c r="C7" s="5"/>
      <c r="D7" s="6"/>
      <c r="E7" s="5"/>
      <c r="F7" s="4"/>
      <c r="G7" s="5"/>
      <c r="H7" s="3"/>
    </row>
    <row r="8" spans="1:8" x14ac:dyDescent="0.35">
      <c r="A8" s="18" t="s">
        <v>146</v>
      </c>
    </row>
    <row r="9" spans="1:8" x14ac:dyDescent="0.35">
      <c r="A9" s="18" t="s">
        <v>1529</v>
      </c>
    </row>
    <row r="10" spans="1:8" x14ac:dyDescent="0.35">
      <c r="A10"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11"/>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4</v>
      </c>
    </row>
    <row r="2" spans="1:8" ht="29" x14ac:dyDescent="0.35">
      <c r="A2" s="16" t="s">
        <v>159</v>
      </c>
      <c r="B2" s="16" t="s">
        <v>93</v>
      </c>
      <c r="C2" s="16" t="s">
        <v>94</v>
      </c>
      <c r="D2" s="16" t="s">
        <v>95</v>
      </c>
      <c r="E2" s="16" t="s">
        <v>96</v>
      </c>
      <c r="F2" s="16" t="s">
        <v>97</v>
      </c>
      <c r="G2" s="16" t="s">
        <v>98</v>
      </c>
      <c r="H2" s="16" t="s">
        <v>99</v>
      </c>
    </row>
    <row r="3" spans="1:8" x14ac:dyDescent="0.35">
      <c r="A3" s="8" t="s">
        <v>148</v>
      </c>
      <c r="B3" s="9">
        <v>4496</v>
      </c>
      <c r="C3" s="10">
        <v>0.58917573057266404</v>
      </c>
      <c r="D3" s="11">
        <v>4255.5788622249502</v>
      </c>
      <c r="E3" s="10">
        <v>0.55766988104114201</v>
      </c>
      <c r="F3" s="9">
        <v>7631</v>
      </c>
      <c r="G3" s="10">
        <v>1.45164155210054E-2</v>
      </c>
      <c r="H3" s="8" t="s">
        <v>160</v>
      </c>
    </row>
    <row r="4" spans="1:8" x14ac:dyDescent="0.35">
      <c r="A4" s="3" t="s">
        <v>150</v>
      </c>
      <c r="B4" s="4">
        <v>1258</v>
      </c>
      <c r="C4" s="5">
        <v>0.164853885467173</v>
      </c>
      <c r="D4" s="6">
        <v>1336.06163733121</v>
      </c>
      <c r="E4" s="5">
        <v>0.17508342777240399</v>
      </c>
      <c r="F4" s="4">
        <v>7631</v>
      </c>
      <c r="G4" s="5">
        <v>1.09481249914522E-2</v>
      </c>
      <c r="H4" s="3" t="s">
        <v>161</v>
      </c>
    </row>
    <row r="5" spans="1:8" x14ac:dyDescent="0.35">
      <c r="A5" s="3" t="s">
        <v>152</v>
      </c>
      <c r="B5" s="4">
        <v>457</v>
      </c>
      <c r="C5" s="5">
        <v>5.9887301795308601E-2</v>
      </c>
      <c r="D5" s="6">
        <v>484.192237762373</v>
      </c>
      <c r="E5" s="5">
        <v>6.3450692931774702E-2</v>
      </c>
      <c r="F5" s="4">
        <v>7631</v>
      </c>
      <c r="G5" s="5">
        <v>7.00109955600485E-3</v>
      </c>
      <c r="H5" s="3" t="s">
        <v>162</v>
      </c>
    </row>
    <row r="6" spans="1:8" x14ac:dyDescent="0.35">
      <c r="A6" s="3" t="s">
        <v>154</v>
      </c>
      <c r="B6" s="4">
        <v>1244</v>
      </c>
      <c r="C6" s="5">
        <v>0.16301926353033699</v>
      </c>
      <c r="D6" s="6">
        <v>1308.0910136069399</v>
      </c>
      <c r="E6" s="5">
        <v>0.17141803349586501</v>
      </c>
      <c r="F6" s="4">
        <v>7631</v>
      </c>
      <c r="G6" s="5">
        <v>1.08989865198947E-2</v>
      </c>
      <c r="H6" s="3" t="s">
        <v>163</v>
      </c>
    </row>
    <row r="7" spans="1:8" x14ac:dyDescent="0.35">
      <c r="A7" s="3" t="s">
        <v>156</v>
      </c>
      <c r="B7" s="4">
        <v>147</v>
      </c>
      <c r="C7" s="5">
        <v>1.9263530336784199E-2</v>
      </c>
      <c r="D7" s="6">
        <v>203.08237227587699</v>
      </c>
      <c r="E7" s="5">
        <v>2.6612812511581301E-2</v>
      </c>
      <c r="F7" s="4">
        <v>7631</v>
      </c>
      <c r="G7" s="5">
        <v>4.05558047900748E-3</v>
      </c>
      <c r="H7" s="3" t="s">
        <v>164</v>
      </c>
    </row>
    <row r="8" spans="1:8" x14ac:dyDescent="0.35">
      <c r="A8" s="12"/>
      <c r="B8" s="13">
        <v>29</v>
      </c>
      <c r="C8" s="14">
        <v>3.8002882977329301E-3</v>
      </c>
      <c r="D8" s="15">
        <v>43.993876798635704</v>
      </c>
      <c r="E8" s="14">
        <v>5.7651522472330803E-3</v>
      </c>
      <c r="F8" s="13">
        <v>7631</v>
      </c>
      <c r="G8" s="14">
        <v>1.81547552641027E-3</v>
      </c>
      <c r="H8" s="12" t="s">
        <v>165</v>
      </c>
    </row>
    <row r="9" spans="1:8" x14ac:dyDescent="0.35">
      <c r="A9" s="18" t="s">
        <v>146</v>
      </c>
      <c r="B9" s="4"/>
      <c r="C9" s="5"/>
      <c r="D9" s="6"/>
      <c r="E9" s="5"/>
      <c r="F9" s="4"/>
      <c r="G9" s="5"/>
      <c r="H9" s="3"/>
    </row>
    <row r="10" spans="1:8" x14ac:dyDescent="0.35">
      <c r="A10" s="18" t="s">
        <v>166</v>
      </c>
    </row>
    <row r="11" spans="1:8" x14ac:dyDescent="0.35">
      <c r="A11"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A1:H10"/>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49</v>
      </c>
    </row>
    <row r="2" spans="1:8" ht="29" x14ac:dyDescent="0.35">
      <c r="A2" s="16" t="s">
        <v>1530</v>
      </c>
      <c r="B2" s="16" t="s">
        <v>93</v>
      </c>
      <c r="C2" s="16" t="s">
        <v>94</v>
      </c>
      <c r="D2" s="16" t="s">
        <v>95</v>
      </c>
      <c r="E2" s="16" t="s">
        <v>96</v>
      </c>
      <c r="F2" s="16" t="s">
        <v>97</v>
      </c>
      <c r="G2" s="16" t="s">
        <v>98</v>
      </c>
      <c r="H2" s="16" t="s">
        <v>99</v>
      </c>
    </row>
    <row r="3" spans="1:8" x14ac:dyDescent="0.35">
      <c r="A3" s="8" t="s">
        <v>145</v>
      </c>
      <c r="B3" s="9">
        <v>2</v>
      </c>
      <c r="C3" s="10">
        <v>9.9850224663005499E-4</v>
      </c>
      <c r="D3" s="11">
        <v>0.72027275988537498</v>
      </c>
      <c r="E3" s="10">
        <v>3.61864805188297E-4</v>
      </c>
      <c r="F3" s="9">
        <v>2003</v>
      </c>
      <c r="G3" s="10">
        <v>1.84744591428784E-3</v>
      </c>
      <c r="H3" s="8" t="s">
        <v>326</v>
      </c>
    </row>
    <row r="4" spans="1:8" x14ac:dyDescent="0.35">
      <c r="A4" s="3" t="s">
        <v>101</v>
      </c>
      <c r="B4" s="4">
        <v>772</v>
      </c>
      <c r="C4" s="5">
        <v>0.38542186719920102</v>
      </c>
      <c r="D4" s="6">
        <v>728.86988534400496</v>
      </c>
      <c r="E4" s="5">
        <v>0.366183998280872</v>
      </c>
      <c r="F4" s="4">
        <v>2003</v>
      </c>
      <c r="G4" s="5">
        <v>2.84689118283146E-2</v>
      </c>
      <c r="H4" s="3" t="s">
        <v>1531</v>
      </c>
    </row>
    <row r="5" spans="1:8" x14ac:dyDescent="0.35">
      <c r="A5" s="3" t="s">
        <v>103</v>
      </c>
      <c r="B5" s="4">
        <v>1025</v>
      </c>
      <c r="C5" s="5">
        <v>0.51173240139790299</v>
      </c>
      <c r="D5" s="6">
        <v>1058.2821964822999</v>
      </c>
      <c r="E5" s="5">
        <v>0.53168063849208302</v>
      </c>
      <c r="F5" s="4">
        <v>2003</v>
      </c>
      <c r="G5" s="5">
        <v>2.9239137043284999E-2</v>
      </c>
      <c r="H5" s="3" t="s">
        <v>1532</v>
      </c>
    </row>
    <row r="6" spans="1:8" x14ac:dyDescent="0.35">
      <c r="A6" s="12" t="s">
        <v>925</v>
      </c>
      <c r="B6" s="13">
        <v>204</v>
      </c>
      <c r="C6" s="14">
        <v>0.101847229156266</v>
      </c>
      <c r="D6" s="15">
        <v>202.57476698612999</v>
      </c>
      <c r="E6" s="14">
        <v>0.101773498421857</v>
      </c>
      <c r="F6" s="13">
        <v>2003</v>
      </c>
      <c r="G6" s="14">
        <v>1.76914673841677E-2</v>
      </c>
      <c r="H6" s="12" t="s">
        <v>1533</v>
      </c>
    </row>
    <row r="7" spans="1:8" x14ac:dyDescent="0.35">
      <c r="A7" s="18" t="s">
        <v>228</v>
      </c>
      <c r="B7" s="4"/>
      <c r="C7" s="5"/>
      <c r="D7" s="6"/>
      <c r="E7" s="5"/>
      <c r="F7" s="4"/>
      <c r="G7" s="5"/>
      <c r="H7" s="3"/>
    </row>
    <row r="8" spans="1:8" x14ac:dyDescent="0.35">
      <c r="A8" s="18" t="s">
        <v>146</v>
      </c>
    </row>
    <row r="9" spans="1:8" x14ac:dyDescent="0.35">
      <c r="A9" s="18" t="s">
        <v>1534</v>
      </c>
    </row>
    <row r="10" spans="1:8" x14ac:dyDescent="0.35">
      <c r="A10"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A1:H12"/>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50</v>
      </c>
    </row>
    <row r="2" spans="1:8" ht="29" x14ac:dyDescent="0.35">
      <c r="A2" s="16" t="s">
        <v>1535</v>
      </c>
      <c r="B2" s="16" t="s">
        <v>93</v>
      </c>
      <c r="C2" s="16" t="s">
        <v>94</v>
      </c>
      <c r="D2" s="16" t="s">
        <v>95</v>
      </c>
      <c r="E2" s="16" t="s">
        <v>96</v>
      </c>
      <c r="F2" s="16" t="s">
        <v>97</v>
      </c>
      <c r="G2" s="16" t="s">
        <v>98</v>
      </c>
      <c r="H2" s="16" t="s">
        <v>99</v>
      </c>
    </row>
    <row r="3" spans="1:8" x14ac:dyDescent="0.35">
      <c r="A3" s="8" t="s">
        <v>145</v>
      </c>
      <c r="B3" s="9">
        <v>1</v>
      </c>
      <c r="C3" s="10">
        <v>4.9925112331502695E-4</v>
      </c>
      <c r="D3" s="11">
        <v>0.178347445895154</v>
      </c>
      <c r="E3" s="10">
        <v>8.9601700021184693E-5</v>
      </c>
      <c r="F3" s="9">
        <v>2003</v>
      </c>
      <c r="G3" s="10">
        <v>1.3066679152685E-3</v>
      </c>
      <c r="H3" s="8" t="s">
        <v>223</v>
      </c>
    </row>
    <row r="4" spans="1:8" x14ac:dyDescent="0.35">
      <c r="A4" s="3" t="s">
        <v>299</v>
      </c>
      <c r="B4" s="4">
        <v>110</v>
      </c>
      <c r="C4" s="5">
        <v>5.4917623564652997E-2</v>
      </c>
      <c r="D4" s="6">
        <v>99.758030748159001</v>
      </c>
      <c r="E4" s="5">
        <v>5.0118402878925397E-2</v>
      </c>
      <c r="F4" s="4">
        <v>2003</v>
      </c>
      <c r="G4" s="5">
        <v>1.3326154384195101E-2</v>
      </c>
      <c r="H4" s="3" t="s">
        <v>1536</v>
      </c>
    </row>
    <row r="5" spans="1:8" x14ac:dyDescent="0.35">
      <c r="A5" s="3" t="s">
        <v>301</v>
      </c>
      <c r="B5" s="4">
        <v>417</v>
      </c>
      <c r="C5" s="5">
        <v>0.208187718422366</v>
      </c>
      <c r="D5" s="6">
        <v>412.61416854141601</v>
      </c>
      <c r="E5" s="5">
        <v>0.20729722687406901</v>
      </c>
      <c r="F5" s="4">
        <v>2003</v>
      </c>
      <c r="G5" s="5">
        <v>2.3749409161380599E-2</v>
      </c>
      <c r="H5" s="3" t="s">
        <v>1537</v>
      </c>
    </row>
    <row r="6" spans="1:8" x14ac:dyDescent="0.35">
      <c r="A6" s="3" t="s">
        <v>1538</v>
      </c>
      <c r="B6" s="4">
        <v>637</v>
      </c>
      <c r="C6" s="5">
        <v>0.31802296555167198</v>
      </c>
      <c r="D6" s="6">
        <v>649.27443920541702</v>
      </c>
      <c r="E6" s="5">
        <v>0.326195271488816</v>
      </c>
      <c r="F6" s="4">
        <v>2003</v>
      </c>
      <c r="G6" s="5">
        <v>2.7241326819954399E-2</v>
      </c>
      <c r="H6" s="3" t="s">
        <v>1539</v>
      </c>
    </row>
    <row r="7" spans="1:8" x14ac:dyDescent="0.35">
      <c r="A7" s="3" t="s">
        <v>305</v>
      </c>
      <c r="B7" s="4">
        <v>759</v>
      </c>
      <c r="C7" s="5">
        <v>0.37893160259610598</v>
      </c>
      <c r="D7" s="6">
        <v>753.315630945527</v>
      </c>
      <c r="E7" s="5">
        <v>0.378465533086082</v>
      </c>
      <c r="F7" s="4">
        <v>2003</v>
      </c>
      <c r="G7" s="5">
        <v>2.8376855510560399E-2</v>
      </c>
      <c r="H7" s="3" t="s">
        <v>1540</v>
      </c>
    </row>
    <row r="8" spans="1:8" x14ac:dyDescent="0.35">
      <c r="A8" s="12" t="s">
        <v>307</v>
      </c>
      <c r="B8" s="13">
        <v>79</v>
      </c>
      <c r="C8" s="14">
        <v>3.9440838741887203E-2</v>
      </c>
      <c r="D8" s="15">
        <v>75.306504685908493</v>
      </c>
      <c r="E8" s="14">
        <v>3.7833963972085501E-2</v>
      </c>
      <c r="F8" s="13">
        <v>2003</v>
      </c>
      <c r="G8" s="14">
        <v>1.1385425614429101E-2</v>
      </c>
      <c r="H8" s="12" t="s">
        <v>1541</v>
      </c>
    </row>
    <row r="9" spans="1:8" x14ac:dyDescent="0.35">
      <c r="A9" s="18" t="s">
        <v>228</v>
      </c>
      <c r="B9" s="4"/>
      <c r="C9" s="5"/>
      <c r="D9" s="6"/>
      <c r="E9" s="5"/>
      <c r="F9" s="4"/>
      <c r="G9" s="5"/>
      <c r="H9" s="3"/>
    </row>
    <row r="10" spans="1:8" x14ac:dyDescent="0.35">
      <c r="A10" s="18" t="s">
        <v>146</v>
      </c>
    </row>
    <row r="11" spans="1:8" x14ac:dyDescent="0.35">
      <c r="A11" s="18" t="s">
        <v>1542</v>
      </c>
    </row>
    <row r="12" spans="1:8" x14ac:dyDescent="0.35">
      <c r="A1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dimension ref="A1:H12"/>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51</v>
      </c>
    </row>
    <row r="2" spans="1:8" ht="29" x14ac:dyDescent="0.35">
      <c r="A2" s="16" t="s">
        <v>1471</v>
      </c>
      <c r="B2" s="16" t="s">
        <v>93</v>
      </c>
      <c r="C2" s="16" t="s">
        <v>94</v>
      </c>
      <c r="D2" s="16" t="s">
        <v>95</v>
      </c>
      <c r="E2" s="16" t="s">
        <v>96</v>
      </c>
      <c r="F2" s="16" t="s">
        <v>97</v>
      </c>
      <c r="G2" s="16" t="s">
        <v>98</v>
      </c>
      <c r="H2" s="16" t="s">
        <v>99</v>
      </c>
    </row>
    <row r="3" spans="1:8" x14ac:dyDescent="0.35">
      <c r="A3" s="8" t="s">
        <v>145</v>
      </c>
      <c r="B3" s="9">
        <v>2</v>
      </c>
      <c r="C3" s="10">
        <v>8.97666068222621E-4</v>
      </c>
      <c r="D3" s="11">
        <v>1.709301640214</v>
      </c>
      <c r="E3" s="10">
        <v>7.7043061821780497E-4</v>
      </c>
      <c r="F3" s="9">
        <v>2228</v>
      </c>
      <c r="G3" s="10">
        <v>1.66096091422874E-3</v>
      </c>
      <c r="H3" s="8" t="s">
        <v>326</v>
      </c>
    </row>
    <row r="4" spans="1:8" x14ac:dyDescent="0.35">
      <c r="A4" s="3" t="s">
        <v>299</v>
      </c>
      <c r="B4" s="4">
        <v>145</v>
      </c>
      <c r="C4" s="5">
        <v>6.508078994614E-2</v>
      </c>
      <c r="D4" s="6">
        <v>150.678411722345</v>
      </c>
      <c r="E4" s="5">
        <v>6.7915023986514597E-2</v>
      </c>
      <c r="F4" s="4">
        <v>2228</v>
      </c>
      <c r="G4" s="5">
        <v>1.36807677750625E-2</v>
      </c>
      <c r="H4" s="3" t="s">
        <v>1468</v>
      </c>
    </row>
    <row r="5" spans="1:8" x14ac:dyDescent="0.35">
      <c r="A5" s="3" t="s">
        <v>301</v>
      </c>
      <c r="B5" s="4">
        <v>463</v>
      </c>
      <c r="C5" s="5">
        <v>0.207809694793537</v>
      </c>
      <c r="D5" s="6">
        <v>448.747644838219</v>
      </c>
      <c r="E5" s="5">
        <v>0.20226326196774</v>
      </c>
      <c r="F5" s="4">
        <v>2228</v>
      </c>
      <c r="G5" s="5">
        <v>2.2503220997603001E-2</v>
      </c>
      <c r="H5" s="3" t="s">
        <v>1543</v>
      </c>
    </row>
    <row r="6" spans="1:8" x14ac:dyDescent="0.35">
      <c r="A6" s="3" t="s">
        <v>303</v>
      </c>
      <c r="B6" s="4">
        <v>901</v>
      </c>
      <c r="C6" s="5">
        <v>0.40439856373429101</v>
      </c>
      <c r="D6" s="6">
        <v>933.74031611919099</v>
      </c>
      <c r="E6" s="5">
        <v>0.42086318299708098</v>
      </c>
      <c r="F6" s="4">
        <v>2228</v>
      </c>
      <c r="G6" s="5">
        <v>2.7219471703954001E-2</v>
      </c>
      <c r="H6" s="3" t="s">
        <v>1544</v>
      </c>
    </row>
    <row r="7" spans="1:8" x14ac:dyDescent="0.35">
      <c r="A7" s="3" t="s">
        <v>305</v>
      </c>
      <c r="B7" s="4">
        <v>630</v>
      </c>
      <c r="C7" s="5">
        <v>0.282764811490126</v>
      </c>
      <c r="D7" s="6">
        <v>593.19809779762295</v>
      </c>
      <c r="E7" s="5">
        <v>0.267371168704097</v>
      </c>
      <c r="F7" s="4">
        <v>2228</v>
      </c>
      <c r="G7" s="5">
        <v>2.4977012841534699E-2</v>
      </c>
      <c r="H7" s="3" t="s">
        <v>1545</v>
      </c>
    </row>
    <row r="8" spans="1:8" x14ac:dyDescent="0.35">
      <c r="A8" s="12" t="s">
        <v>307</v>
      </c>
      <c r="B8" s="13">
        <v>87</v>
      </c>
      <c r="C8" s="14">
        <v>3.9048473967684003E-2</v>
      </c>
      <c r="D8" s="15">
        <v>90.557730571176904</v>
      </c>
      <c r="E8" s="14">
        <v>4.0816931726350099E-2</v>
      </c>
      <c r="F8" s="13">
        <v>2228</v>
      </c>
      <c r="G8" s="14">
        <v>1.07435991175527E-2</v>
      </c>
      <c r="H8" s="12" t="s">
        <v>1546</v>
      </c>
    </row>
    <row r="9" spans="1:8" x14ac:dyDescent="0.35">
      <c r="A9" s="18" t="s">
        <v>228</v>
      </c>
      <c r="B9" s="4"/>
      <c r="C9" s="5"/>
      <c r="D9" s="6"/>
      <c r="E9" s="5"/>
      <c r="F9" s="4"/>
      <c r="G9" s="5"/>
      <c r="H9" s="3"/>
    </row>
    <row r="10" spans="1:8" x14ac:dyDescent="0.35">
      <c r="A10" s="18" t="s">
        <v>146</v>
      </c>
    </row>
    <row r="11" spans="1:8" x14ac:dyDescent="0.35">
      <c r="A11" s="18" t="s">
        <v>1547</v>
      </c>
    </row>
    <row r="12" spans="1:8" x14ac:dyDescent="0.35">
      <c r="A1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dimension ref="A1:I20"/>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90625" hidden="1"/>
  </cols>
  <sheetData>
    <row r="1" spans="1:9" ht="15.5" x14ac:dyDescent="0.35">
      <c r="A1" s="7" t="s">
        <v>52</v>
      </c>
    </row>
    <row r="2" spans="1:9" ht="43.5" x14ac:dyDescent="0.35">
      <c r="A2" s="16" t="s">
        <v>1548</v>
      </c>
      <c r="B2" s="16" t="s">
        <v>93</v>
      </c>
      <c r="C2" s="16" t="s">
        <v>143</v>
      </c>
      <c r="D2" s="16" t="s">
        <v>94</v>
      </c>
      <c r="E2" s="16" t="s">
        <v>95</v>
      </c>
      <c r="F2" s="16" t="s">
        <v>144</v>
      </c>
      <c r="G2" s="16" t="s">
        <v>96</v>
      </c>
      <c r="H2" s="16" t="s">
        <v>98</v>
      </c>
      <c r="I2" s="16" t="s">
        <v>99</v>
      </c>
    </row>
    <row r="3" spans="1:9" x14ac:dyDescent="0.35">
      <c r="A3" s="8" t="s">
        <v>1549</v>
      </c>
      <c r="B3" s="9">
        <v>18</v>
      </c>
      <c r="C3" s="9">
        <v>2228</v>
      </c>
      <c r="D3" s="10">
        <v>8.0789946140035901E-3</v>
      </c>
      <c r="E3" s="11">
        <v>19.932448714113502</v>
      </c>
      <c r="F3" s="11">
        <v>2218.6315026887701</v>
      </c>
      <c r="G3" s="10">
        <v>8.9841186740372402E-3</v>
      </c>
      <c r="H3" s="10">
        <v>4.9649425125523504E-3</v>
      </c>
      <c r="I3" s="8" t="s">
        <v>1550</v>
      </c>
    </row>
    <row r="4" spans="1:9" x14ac:dyDescent="0.35">
      <c r="A4" s="3" t="s">
        <v>1551</v>
      </c>
      <c r="B4" s="4">
        <v>54</v>
      </c>
      <c r="C4" s="4">
        <v>2228</v>
      </c>
      <c r="D4" s="5">
        <v>2.4236983842010801E-2</v>
      </c>
      <c r="E4" s="6">
        <v>61.905029836141601</v>
      </c>
      <c r="F4" s="6">
        <v>2218.6315026887701</v>
      </c>
      <c r="G4" s="5">
        <v>2.7902348705099798E-2</v>
      </c>
      <c r="H4" s="5">
        <v>8.5292036619240199E-3</v>
      </c>
      <c r="I4" s="3" t="s">
        <v>1552</v>
      </c>
    </row>
    <row r="5" spans="1:9" x14ac:dyDescent="0.35">
      <c r="A5" s="3" t="s">
        <v>1553</v>
      </c>
      <c r="B5" s="4">
        <v>3</v>
      </c>
      <c r="C5" s="4">
        <v>2228</v>
      </c>
      <c r="D5" s="5">
        <v>1.3464991023339301E-3</v>
      </c>
      <c r="E5" s="6">
        <v>3.2770496842315602</v>
      </c>
      <c r="F5" s="6">
        <v>2218.6315026887701</v>
      </c>
      <c r="G5" s="5">
        <v>1.47705902501614E-3</v>
      </c>
      <c r="H5" s="5">
        <v>2.03379637972969E-3</v>
      </c>
      <c r="I5" s="3" t="s">
        <v>209</v>
      </c>
    </row>
    <row r="6" spans="1:9" x14ac:dyDescent="0.35">
      <c r="A6" s="3" t="s">
        <v>1554</v>
      </c>
      <c r="B6" s="4">
        <v>122</v>
      </c>
      <c r="C6" s="4">
        <v>2228</v>
      </c>
      <c r="D6" s="5">
        <v>5.4757630161579897E-2</v>
      </c>
      <c r="E6" s="6">
        <v>104.195826700645</v>
      </c>
      <c r="F6" s="6">
        <v>2218.6315026887701</v>
      </c>
      <c r="G6" s="5">
        <v>4.6964007576007799E-2</v>
      </c>
      <c r="H6" s="5">
        <v>1.2618011929716301E-2</v>
      </c>
      <c r="I6" s="3" t="s">
        <v>1555</v>
      </c>
    </row>
    <row r="7" spans="1:9" x14ac:dyDescent="0.35">
      <c r="A7" s="3" t="s">
        <v>1556</v>
      </c>
      <c r="B7" s="4">
        <v>8</v>
      </c>
      <c r="C7" s="4">
        <v>2228</v>
      </c>
      <c r="D7" s="5">
        <v>3.5906642728904801E-3</v>
      </c>
      <c r="E7" s="6">
        <v>12.4644636578163</v>
      </c>
      <c r="F7" s="6">
        <v>2218.6315026887701</v>
      </c>
      <c r="G7" s="5">
        <v>5.6180864838124601E-3</v>
      </c>
      <c r="H7" s="5">
        <v>3.3174418239531899E-3</v>
      </c>
      <c r="I7" s="3" t="s">
        <v>1557</v>
      </c>
    </row>
    <row r="8" spans="1:9" x14ac:dyDescent="0.35">
      <c r="A8" s="3" t="s">
        <v>1558</v>
      </c>
      <c r="B8" s="4">
        <v>18</v>
      </c>
      <c r="C8" s="4">
        <v>2228</v>
      </c>
      <c r="D8" s="5">
        <v>8.0789946140035901E-3</v>
      </c>
      <c r="E8" s="6">
        <v>18.279369593749301</v>
      </c>
      <c r="F8" s="6">
        <v>2218.6315026887701</v>
      </c>
      <c r="G8" s="5">
        <v>8.2390291364728401E-3</v>
      </c>
      <c r="H8" s="5">
        <v>4.9649425125523504E-3</v>
      </c>
      <c r="I8" s="3" t="s">
        <v>1559</v>
      </c>
    </row>
    <row r="9" spans="1:9" x14ac:dyDescent="0.35">
      <c r="A9" s="3" t="s">
        <v>1560</v>
      </c>
      <c r="B9" s="4">
        <v>1836</v>
      </c>
      <c r="C9" s="4">
        <v>2228</v>
      </c>
      <c r="D9" s="5">
        <v>0.824057450628366</v>
      </c>
      <c r="E9" s="6">
        <v>1812.58423728874</v>
      </c>
      <c r="F9" s="6">
        <v>2218.6315026887701</v>
      </c>
      <c r="G9" s="5">
        <v>0.81698300735929197</v>
      </c>
      <c r="H9" s="5">
        <v>2.11184094986301E-2</v>
      </c>
      <c r="I9" s="3" t="s">
        <v>1561</v>
      </c>
    </row>
    <row r="10" spans="1:9" x14ac:dyDescent="0.35">
      <c r="A10" s="3" t="s">
        <v>201</v>
      </c>
      <c r="B10" s="4">
        <v>55</v>
      </c>
      <c r="C10" s="4">
        <v>2228</v>
      </c>
      <c r="D10" s="5">
        <v>2.4685816876122101E-2</v>
      </c>
      <c r="E10" s="6">
        <v>40.739663073906598</v>
      </c>
      <c r="F10" s="6">
        <v>2218.6315026887701</v>
      </c>
      <c r="G10" s="5">
        <v>1.8362518978268402E-2</v>
      </c>
      <c r="H10" s="5">
        <v>8.6058355496451307E-3</v>
      </c>
      <c r="I10" s="3" t="s">
        <v>1460</v>
      </c>
    </row>
    <row r="11" spans="1:9" x14ac:dyDescent="0.35">
      <c r="A11" s="3" t="s">
        <v>1562</v>
      </c>
      <c r="B11" s="4">
        <v>11</v>
      </c>
      <c r="C11" s="4">
        <v>2228</v>
      </c>
      <c r="D11" s="5">
        <v>4.9371633752244197E-3</v>
      </c>
      <c r="E11" s="6">
        <v>15.105506584138601</v>
      </c>
      <c r="F11" s="6">
        <v>2218.6315026887701</v>
      </c>
      <c r="G11" s="5">
        <v>6.8084792656338596E-3</v>
      </c>
      <c r="H11" s="5">
        <v>3.88741605574282E-3</v>
      </c>
      <c r="I11" s="3" t="s">
        <v>496</v>
      </c>
    </row>
    <row r="12" spans="1:9" x14ac:dyDescent="0.35">
      <c r="A12" s="3" t="s">
        <v>1563</v>
      </c>
      <c r="B12" s="4">
        <v>194</v>
      </c>
      <c r="C12" s="4">
        <v>2228</v>
      </c>
      <c r="D12" s="5">
        <v>8.7073608617594306E-2</v>
      </c>
      <c r="E12" s="6">
        <v>207.45677964227099</v>
      </c>
      <c r="F12" s="6">
        <v>2218.6315026887701</v>
      </c>
      <c r="G12" s="5">
        <v>9.3506641094230097E-2</v>
      </c>
      <c r="H12" s="5">
        <v>1.56371705953053E-2</v>
      </c>
      <c r="I12" s="3" t="s">
        <v>1564</v>
      </c>
    </row>
    <row r="13" spans="1:9" x14ac:dyDescent="0.35">
      <c r="A13" s="3" t="s">
        <v>1565</v>
      </c>
      <c r="B13" s="4">
        <v>17</v>
      </c>
      <c r="C13" s="4">
        <v>2228</v>
      </c>
      <c r="D13" s="5">
        <v>7.6301615798922799E-3</v>
      </c>
      <c r="E13" s="6">
        <v>21.314004516261601</v>
      </c>
      <c r="F13" s="6">
        <v>2218.6315026887701</v>
      </c>
      <c r="G13" s="5">
        <v>9.6068249686489301E-3</v>
      </c>
      <c r="H13" s="5">
        <v>4.8261483435822197E-3</v>
      </c>
      <c r="I13" s="3" t="s">
        <v>1566</v>
      </c>
    </row>
    <row r="14" spans="1:9" x14ac:dyDescent="0.35">
      <c r="A14" s="3" t="s">
        <v>1567</v>
      </c>
      <c r="B14" s="4">
        <v>22</v>
      </c>
      <c r="C14" s="4">
        <v>2228</v>
      </c>
      <c r="D14" s="5">
        <v>9.8743267504488308E-3</v>
      </c>
      <c r="E14" s="6">
        <v>22.161047927522599</v>
      </c>
      <c r="F14" s="6">
        <v>2218.6315026887701</v>
      </c>
      <c r="G14" s="5">
        <v>9.9886114033202692E-3</v>
      </c>
      <c r="H14" s="5">
        <v>5.4839808475617598E-3</v>
      </c>
      <c r="I14" s="3" t="s">
        <v>1568</v>
      </c>
    </row>
    <row r="15" spans="1:9" x14ac:dyDescent="0.35">
      <c r="A15" s="3" t="s">
        <v>1569</v>
      </c>
      <c r="B15" s="4">
        <v>32</v>
      </c>
      <c r="C15" s="4">
        <v>2228</v>
      </c>
      <c r="D15" s="5">
        <v>1.43626570915619E-2</v>
      </c>
      <c r="E15" s="6">
        <v>38.2272019522661</v>
      </c>
      <c r="F15" s="6">
        <v>2218.6315026887701</v>
      </c>
      <c r="G15" s="5">
        <v>1.72300816543614E-2</v>
      </c>
      <c r="H15" s="5">
        <v>6.5989219540892301E-3</v>
      </c>
      <c r="I15" s="3" t="s">
        <v>1570</v>
      </c>
    </row>
    <row r="16" spans="1:9" x14ac:dyDescent="0.35">
      <c r="A16" s="12" t="s">
        <v>145</v>
      </c>
      <c r="B16" s="13">
        <v>3</v>
      </c>
      <c r="C16" s="13">
        <v>2228</v>
      </c>
      <c r="D16" s="14">
        <v>1.3464991023339301E-3</v>
      </c>
      <c r="E16" s="15">
        <v>3.8974867223940901</v>
      </c>
      <c r="F16" s="15">
        <v>2218.6315026887701</v>
      </c>
      <c r="G16" s="14">
        <v>1.7567075549367701E-3</v>
      </c>
      <c r="H16" s="14">
        <v>2.03379637972969E-3</v>
      </c>
      <c r="I16" s="12" t="s">
        <v>209</v>
      </c>
    </row>
    <row r="17" spans="1:9" x14ac:dyDescent="0.35">
      <c r="A17" s="18" t="s">
        <v>228</v>
      </c>
      <c r="B17" s="4"/>
      <c r="C17" s="4"/>
      <c r="D17" s="5"/>
      <c r="E17" s="6"/>
      <c r="F17" s="6"/>
      <c r="G17" s="5"/>
      <c r="H17" s="5"/>
      <c r="I17" s="3"/>
    </row>
    <row r="18" spans="1:9" x14ac:dyDescent="0.35">
      <c r="A18" s="18" t="s">
        <v>146</v>
      </c>
    </row>
    <row r="19" spans="1:9" x14ac:dyDescent="0.35">
      <c r="A19" s="18" t="s">
        <v>1571</v>
      </c>
    </row>
    <row r="20" spans="1:9" x14ac:dyDescent="0.35">
      <c r="A20"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dimension ref="A1:J37"/>
  <sheetViews>
    <sheetView workbookViewId="0"/>
  </sheetViews>
  <sheetFormatPr defaultColWidth="0" defaultRowHeight="14.5" zeroHeight="1" x14ac:dyDescent="0.35"/>
  <cols>
    <col min="1" max="2" width="35.7265625" customWidth="1"/>
    <col min="3" max="9" width="13.7265625" customWidth="1"/>
    <col min="10" max="10" width="15.7265625" customWidth="1"/>
    <col min="11" max="16384" width="10.90625" hidden="1"/>
  </cols>
  <sheetData>
    <row r="1" spans="1:10" ht="15.5" x14ac:dyDescent="0.35">
      <c r="A1" s="7" t="s">
        <v>53</v>
      </c>
    </row>
    <row r="2" spans="1:10" ht="43.5" x14ac:dyDescent="0.35">
      <c r="A2" s="16" t="s">
        <v>1572</v>
      </c>
      <c r="B2" s="16" t="s">
        <v>1548</v>
      </c>
      <c r="C2" s="16" t="s">
        <v>93</v>
      </c>
      <c r="D2" s="16" t="s">
        <v>143</v>
      </c>
      <c r="E2" s="16" t="s">
        <v>94</v>
      </c>
      <c r="F2" s="16" t="s">
        <v>95</v>
      </c>
      <c r="G2" s="16" t="s">
        <v>144</v>
      </c>
      <c r="H2" s="16" t="s">
        <v>96</v>
      </c>
      <c r="I2" s="16" t="s">
        <v>98</v>
      </c>
      <c r="J2" s="16" t="s">
        <v>99</v>
      </c>
    </row>
    <row r="3" spans="1:10" x14ac:dyDescent="0.35">
      <c r="A3" s="8" t="s">
        <v>145</v>
      </c>
      <c r="B3" s="8" t="s">
        <v>1551</v>
      </c>
      <c r="C3" s="9">
        <v>1</v>
      </c>
      <c r="D3" s="9">
        <v>2</v>
      </c>
      <c r="E3" s="10">
        <v>0.5</v>
      </c>
      <c r="F3" s="11">
        <v>0.27898042670614198</v>
      </c>
      <c r="G3" s="11">
        <v>2.0116783794471802</v>
      </c>
      <c r="H3" s="10">
        <v>0.138680431999676</v>
      </c>
      <c r="I3" s="10">
        <v>0.92557074922355398</v>
      </c>
      <c r="J3" s="8" t="s">
        <v>1573</v>
      </c>
    </row>
    <row r="4" spans="1:10" x14ac:dyDescent="0.35">
      <c r="A4" s="3" t="s">
        <v>145</v>
      </c>
      <c r="B4" s="3" t="s">
        <v>1554</v>
      </c>
      <c r="C4" s="4">
        <v>1</v>
      </c>
      <c r="D4" s="4">
        <v>2</v>
      </c>
      <c r="E4" s="5">
        <v>0.5</v>
      </c>
      <c r="F4" s="6">
        <v>0.27898042670614198</v>
      </c>
      <c r="G4" s="6">
        <v>2.0116783794471802</v>
      </c>
      <c r="H4" s="5">
        <v>0.138680431999676</v>
      </c>
      <c r="I4" s="5">
        <v>0.92557074922355398</v>
      </c>
      <c r="J4" s="3" t="s">
        <v>1573</v>
      </c>
    </row>
    <row r="5" spans="1:10" x14ac:dyDescent="0.35">
      <c r="A5" s="3" t="s">
        <v>145</v>
      </c>
      <c r="B5" s="3" t="s">
        <v>1563</v>
      </c>
      <c r="C5" s="4">
        <v>1</v>
      </c>
      <c r="D5" s="4">
        <v>2</v>
      </c>
      <c r="E5" s="5">
        <v>0.5</v>
      </c>
      <c r="F5" s="6">
        <v>0.27898042670614198</v>
      </c>
      <c r="G5" s="6">
        <v>2.0116783794471802</v>
      </c>
      <c r="H5" s="5">
        <v>0.138680431999676</v>
      </c>
      <c r="I5" s="5">
        <v>0.92557074922355398</v>
      </c>
      <c r="J5" s="3" t="s">
        <v>1573</v>
      </c>
    </row>
    <row r="6" spans="1:10" x14ac:dyDescent="0.35">
      <c r="A6" s="3" t="s">
        <v>145</v>
      </c>
      <c r="B6" s="3" t="s">
        <v>1569</v>
      </c>
      <c r="C6" s="4">
        <v>1</v>
      </c>
      <c r="D6" s="4">
        <v>2</v>
      </c>
      <c r="E6" s="5">
        <v>0.5</v>
      </c>
      <c r="F6" s="6">
        <v>1.73269795274103</v>
      </c>
      <c r="G6" s="6">
        <v>2.0116783794471802</v>
      </c>
      <c r="H6" s="5">
        <v>0.86131956800032405</v>
      </c>
      <c r="I6" s="5">
        <v>0.92557074922355398</v>
      </c>
      <c r="J6" s="3" t="s">
        <v>1573</v>
      </c>
    </row>
    <row r="7" spans="1:10" x14ac:dyDescent="0.35">
      <c r="A7" s="3" t="s">
        <v>101</v>
      </c>
      <c r="B7" s="3" t="s">
        <v>1549</v>
      </c>
      <c r="C7" s="4">
        <v>2</v>
      </c>
      <c r="D7" s="4">
        <v>124</v>
      </c>
      <c r="E7" s="5">
        <v>1.6129032258064498E-2</v>
      </c>
      <c r="F7" s="6">
        <v>6.9677961804394801</v>
      </c>
      <c r="G7" s="6">
        <v>119.627263373687</v>
      </c>
      <c r="H7" s="5">
        <v>5.8245887968478703E-2</v>
      </c>
      <c r="I7" s="5">
        <v>2.9615358899480099E-2</v>
      </c>
      <c r="J7" s="3" t="s">
        <v>1574</v>
      </c>
    </row>
    <row r="8" spans="1:10" x14ac:dyDescent="0.35">
      <c r="A8" s="3" t="s">
        <v>101</v>
      </c>
      <c r="B8" s="3" t="s">
        <v>1551</v>
      </c>
      <c r="C8" s="4">
        <v>10</v>
      </c>
      <c r="D8" s="4">
        <v>124</v>
      </c>
      <c r="E8" s="5">
        <v>8.0645161290322606E-2</v>
      </c>
      <c r="F8" s="6">
        <v>14.779991931046601</v>
      </c>
      <c r="G8" s="6">
        <v>119.627263373687</v>
      </c>
      <c r="H8" s="5">
        <v>0.12355036397411701</v>
      </c>
      <c r="I8" s="5">
        <v>6.4013933240276905E-2</v>
      </c>
      <c r="J8" s="3" t="s">
        <v>1575</v>
      </c>
    </row>
    <row r="9" spans="1:10" x14ac:dyDescent="0.35">
      <c r="A9" s="3" t="s">
        <v>101</v>
      </c>
      <c r="B9" s="3" t="s">
        <v>1554</v>
      </c>
      <c r="C9" s="4">
        <v>13</v>
      </c>
      <c r="D9" s="4">
        <v>124</v>
      </c>
      <c r="E9" s="5">
        <v>0.104838709677419</v>
      </c>
      <c r="F9" s="6">
        <v>9.36030034176102</v>
      </c>
      <c r="G9" s="6">
        <v>119.627263373687</v>
      </c>
      <c r="H9" s="5">
        <v>7.82455443498834E-2</v>
      </c>
      <c r="I9" s="5">
        <v>7.2020354124379599E-2</v>
      </c>
      <c r="J9" s="3" t="s">
        <v>1576</v>
      </c>
    </row>
    <row r="10" spans="1:10" x14ac:dyDescent="0.35">
      <c r="A10" s="3" t="s">
        <v>101</v>
      </c>
      <c r="B10" s="3" t="s">
        <v>1556</v>
      </c>
      <c r="C10" s="4">
        <v>4</v>
      </c>
      <c r="D10" s="4">
        <v>124</v>
      </c>
      <c r="E10" s="5">
        <v>3.2258064516128997E-2</v>
      </c>
      <c r="F10" s="6">
        <v>4.14189325527422</v>
      </c>
      <c r="G10" s="6">
        <v>119.627263373687</v>
      </c>
      <c r="H10" s="5">
        <v>3.4623321962451999E-2</v>
      </c>
      <c r="I10" s="5">
        <v>4.1537724889629903E-2</v>
      </c>
      <c r="J10" s="3" t="s">
        <v>1577</v>
      </c>
    </row>
    <row r="11" spans="1:10" x14ac:dyDescent="0.35">
      <c r="A11" s="3" t="s">
        <v>101</v>
      </c>
      <c r="B11" s="3" t="s">
        <v>1558</v>
      </c>
      <c r="C11" s="4">
        <v>3</v>
      </c>
      <c r="D11" s="4">
        <v>124</v>
      </c>
      <c r="E11" s="5">
        <v>2.4193548387096801E-2</v>
      </c>
      <c r="F11" s="6">
        <v>2.15777361773076</v>
      </c>
      <c r="G11" s="6">
        <v>119.627263373687</v>
      </c>
      <c r="H11" s="5">
        <v>1.8037473706895599E-2</v>
      </c>
      <c r="I11" s="5">
        <v>3.6122300354991602E-2</v>
      </c>
      <c r="J11" s="3" t="s">
        <v>1578</v>
      </c>
    </row>
    <row r="12" spans="1:10" x14ac:dyDescent="0.35">
      <c r="A12" s="3" t="s">
        <v>101</v>
      </c>
      <c r="B12" s="3" t="s">
        <v>1560</v>
      </c>
      <c r="C12" s="4">
        <v>66</v>
      </c>
      <c r="D12" s="4">
        <v>124</v>
      </c>
      <c r="E12" s="5">
        <v>0.532258064516129</v>
      </c>
      <c r="F12" s="6">
        <v>51.758396273014696</v>
      </c>
      <c r="G12" s="6">
        <v>119.627263373687</v>
      </c>
      <c r="H12" s="5">
        <v>0.43266388290881302</v>
      </c>
      <c r="I12" s="5">
        <v>0.117302711594095</v>
      </c>
      <c r="J12" s="3" t="s">
        <v>1579</v>
      </c>
    </row>
    <row r="13" spans="1:10" x14ac:dyDescent="0.35">
      <c r="A13" s="3" t="s">
        <v>101</v>
      </c>
      <c r="B13" s="3" t="s">
        <v>201</v>
      </c>
      <c r="C13" s="4">
        <v>5</v>
      </c>
      <c r="D13" s="4">
        <v>124</v>
      </c>
      <c r="E13" s="5">
        <v>4.0322580645161303E-2</v>
      </c>
      <c r="F13" s="6">
        <v>4.6765660634081296</v>
      </c>
      <c r="G13" s="6">
        <v>119.627263373687</v>
      </c>
      <c r="H13" s="5">
        <v>3.9092811550822198E-2</v>
      </c>
      <c r="I13" s="5">
        <v>4.6246680972325697E-2</v>
      </c>
      <c r="J13" s="3" t="s">
        <v>1580</v>
      </c>
    </row>
    <row r="14" spans="1:10" x14ac:dyDescent="0.35">
      <c r="A14" s="3" t="s">
        <v>101</v>
      </c>
      <c r="B14" s="3" t="s">
        <v>1562</v>
      </c>
      <c r="C14" s="4">
        <v>6</v>
      </c>
      <c r="D14" s="4">
        <v>124</v>
      </c>
      <c r="E14" s="5">
        <v>4.8387096774193498E-2</v>
      </c>
      <c r="F14" s="6">
        <v>11.1872879398124</v>
      </c>
      <c r="G14" s="6">
        <v>119.627263373687</v>
      </c>
      <c r="H14" s="5">
        <v>9.3517878987718794E-2</v>
      </c>
      <c r="I14" s="5">
        <v>5.0447391595450301E-2</v>
      </c>
      <c r="J14" s="3" t="s">
        <v>1581</v>
      </c>
    </row>
    <row r="15" spans="1:10" x14ac:dyDescent="0.35">
      <c r="A15" s="3" t="s">
        <v>101</v>
      </c>
      <c r="B15" s="3" t="s">
        <v>1563</v>
      </c>
      <c r="C15" s="4">
        <v>23</v>
      </c>
      <c r="D15" s="4">
        <v>124</v>
      </c>
      <c r="E15" s="5">
        <v>0.18548387096774199</v>
      </c>
      <c r="F15" s="6">
        <v>28.8827634545964</v>
      </c>
      <c r="G15" s="6">
        <v>119.627263373687</v>
      </c>
      <c r="H15" s="5">
        <v>0.241439640430238</v>
      </c>
      <c r="I15" s="5">
        <v>9.1379061175850207E-2</v>
      </c>
      <c r="J15" s="3" t="s">
        <v>1582</v>
      </c>
    </row>
    <row r="16" spans="1:10" x14ac:dyDescent="0.35">
      <c r="A16" s="3" t="s">
        <v>101</v>
      </c>
      <c r="B16" s="3" t="s">
        <v>1565</v>
      </c>
      <c r="C16" s="4">
        <v>5</v>
      </c>
      <c r="D16" s="4">
        <v>124</v>
      </c>
      <c r="E16" s="5">
        <v>4.0322580645161303E-2</v>
      </c>
      <c r="F16" s="6">
        <v>6.2432878030510697</v>
      </c>
      <c r="G16" s="6">
        <v>119.627263373687</v>
      </c>
      <c r="H16" s="5">
        <v>5.21895061959958E-2</v>
      </c>
      <c r="I16" s="5">
        <v>4.6246680972325697E-2</v>
      </c>
      <c r="J16" s="3" t="s">
        <v>1583</v>
      </c>
    </row>
    <row r="17" spans="1:10" x14ac:dyDescent="0.35">
      <c r="A17" s="3" t="s">
        <v>101</v>
      </c>
      <c r="B17" s="3" t="s">
        <v>1567</v>
      </c>
      <c r="C17" s="4">
        <v>4</v>
      </c>
      <c r="D17" s="4">
        <v>124</v>
      </c>
      <c r="E17" s="5">
        <v>3.2258064516128997E-2</v>
      </c>
      <c r="F17" s="6">
        <v>4.7516469168870001</v>
      </c>
      <c r="G17" s="6">
        <v>119.627263373687</v>
      </c>
      <c r="H17" s="5">
        <v>3.9720434814629002E-2</v>
      </c>
      <c r="I17" s="5">
        <v>4.1537724889629903E-2</v>
      </c>
      <c r="J17" s="3" t="s">
        <v>1584</v>
      </c>
    </row>
    <row r="18" spans="1:10" x14ac:dyDescent="0.35">
      <c r="A18" s="3" t="s">
        <v>101</v>
      </c>
      <c r="B18" s="3" t="s">
        <v>1569</v>
      </c>
      <c r="C18" s="4">
        <v>11</v>
      </c>
      <c r="D18" s="4">
        <v>124</v>
      </c>
      <c r="E18" s="5">
        <v>8.8709677419354802E-2</v>
      </c>
      <c r="F18" s="6">
        <v>10.8641970354052</v>
      </c>
      <c r="G18" s="6">
        <v>119.627263373687</v>
      </c>
      <c r="H18" s="5">
        <v>9.0817065683998902E-2</v>
      </c>
      <c r="I18" s="5">
        <v>6.6843264403490699E-2</v>
      </c>
      <c r="J18" s="3" t="s">
        <v>1585</v>
      </c>
    </row>
    <row r="19" spans="1:10" x14ac:dyDescent="0.35">
      <c r="A19" s="3" t="s">
        <v>103</v>
      </c>
      <c r="B19" s="3" t="s">
        <v>1549</v>
      </c>
      <c r="C19" s="4">
        <v>16</v>
      </c>
      <c r="D19" s="4">
        <v>2102</v>
      </c>
      <c r="E19" s="5">
        <v>7.61179828734539E-3</v>
      </c>
      <c r="F19" s="6">
        <v>12.964652533674</v>
      </c>
      <c r="G19" s="6">
        <v>2096.9925609356301</v>
      </c>
      <c r="H19" s="5">
        <v>6.1824981047569599E-3</v>
      </c>
      <c r="I19" s="5">
        <v>4.9627533420377899E-3</v>
      </c>
      <c r="J19" s="3" t="s">
        <v>1466</v>
      </c>
    </row>
    <row r="20" spans="1:10" x14ac:dyDescent="0.35">
      <c r="A20" s="3" t="s">
        <v>103</v>
      </c>
      <c r="B20" s="3" t="s">
        <v>1551</v>
      </c>
      <c r="C20" s="4">
        <v>43</v>
      </c>
      <c r="D20" s="4">
        <v>2102</v>
      </c>
      <c r="E20" s="5">
        <v>2.0456707897240699E-2</v>
      </c>
      <c r="F20" s="6">
        <v>46.8460574783889</v>
      </c>
      <c r="G20" s="6">
        <v>2096.9925609356301</v>
      </c>
      <c r="H20" s="5">
        <v>2.23396393249422E-2</v>
      </c>
      <c r="I20" s="5">
        <v>8.0829138171791097E-3</v>
      </c>
      <c r="J20" s="3" t="s">
        <v>1586</v>
      </c>
    </row>
    <row r="21" spans="1:10" x14ac:dyDescent="0.35">
      <c r="A21" s="3" t="s">
        <v>103</v>
      </c>
      <c r="B21" s="3" t="s">
        <v>1553</v>
      </c>
      <c r="C21" s="4">
        <v>3</v>
      </c>
      <c r="D21" s="4">
        <v>2102</v>
      </c>
      <c r="E21" s="5">
        <v>1.42721217887726E-3</v>
      </c>
      <c r="F21" s="6">
        <v>3.2770496842315602</v>
      </c>
      <c r="G21" s="6">
        <v>2096.9925609356301</v>
      </c>
      <c r="H21" s="5">
        <v>1.56273786816364E-3</v>
      </c>
      <c r="I21" s="5">
        <v>2.1556209401808299E-3</v>
      </c>
      <c r="J21" s="3" t="s">
        <v>209</v>
      </c>
    </row>
    <row r="22" spans="1:10" x14ac:dyDescent="0.35">
      <c r="A22" s="3" t="s">
        <v>103</v>
      </c>
      <c r="B22" s="3" t="s">
        <v>1554</v>
      </c>
      <c r="C22" s="4">
        <v>108</v>
      </c>
      <c r="D22" s="4">
        <v>2102</v>
      </c>
      <c r="E22" s="5">
        <v>5.13796384395813E-2</v>
      </c>
      <c r="F22" s="6">
        <v>94.556545932177798</v>
      </c>
      <c r="G22" s="6">
        <v>2096.9925609356301</v>
      </c>
      <c r="H22" s="5">
        <v>4.5091502799603903E-2</v>
      </c>
      <c r="I22" s="5">
        <v>1.2606078344444899E-2</v>
      </c>
      <c r="J22" s="3" t="s">
        <v>1587</v>
      </c>
    </row>
    <row r="23" spans="1:10" x14ac:dyDescent="0.35">
      <c r="A23" s="3" t="s">
        <v>103</v>
      </c>
      <c r="B23" s="3" t="s">
        <v>1556</v>
      </c>
      <c r="C23" s="4">
        <v>4</v>
      </c>
      <c r="D23" s="4">
        <v>2102</v>
      </c>
      <c r="E23" s="5">
        <v>1.9029495718363501E-3</v>
      </c>
      <c r="F23" s="6">
        <v>8.3225704025420804</v>
      </c>
      <c r="G23" s="6">
        <v>2096.9925609356301</v>
      </c>
      <c r="H23" s="5">
        <v>3.9688125545036396E-3</v>
      </c>
      <c r="I23" s="5">
        <v>2.4885036651247998E-3</v>
      </c>
      <c r="J23" s="3" t="s">
        <v>1073</v>
      </c>
    </row>
    <row r="24" spans="1:10" x14ac:dyDescent="0.35">
      <c r="A24" s="3" t="s">
        <v>103</v>
      </c>
      <c r="B24" s="3" t="s">
        <v>1558</v>
      </c>
      <c r="C24" s="4">
        <v>15</v>
      </c>
      <c r="D24" s="4">
        <v>2102</v>
      </c>
      <c r="E24" s="5">
        <v>7.1360608943862999E-3</v>
      </c>
      <c r="F24" s="6">
        <v>16.121595976018501</v>
      </c>
      <c r="G24" s="6">
        <v>2096.9925609356301</v>
      </c>
      <c r="H24" s="5">
        <v>7.6879604994046398E-3</v>
      </c>
      <c r="I24" s="5">
        <v>4.8063168886627898E-3</v>
      </c>
      <c r="J24" s="3" t="s">
        <v>1588</v>
      </c>
    </row>
    <row r="25" spans="1:10" x14ac:dyDescent="0.35">
      <c r="A25" s="3" t="s">
        <v>103</v>
      </c>
      <c r="B25" s="3" t="s">
        <v>1560</v>
      </c>
      <c r="C25" s="4">
        <v>1770</v>
      </c>
      <c r="D25" s="4">
        <v>2102</v>
      </c>
      <c r="E25" s="5">
        <v>0.84205518553758296</v>
      </c>
      <c r="F25" s="6">
        <v>1760.82584101572</v>
      </c>
      <c r="G25" s="6">
        <v>2096.9925609356301</v>
      </c>
      <c r="H25" s="5">
        <v>0.83969102886568103</v>
      </c>
      <c r="I25" s="5">
        <v>2.0823859368759301E-2</v>
      </c>
      <c r="J25" s="3" t="s">
        <v>1589</v>
      </c>
    </row>
    <row r="26" spans="1:10" x14ac:dyDescent="0.35">
      <c r="A26" s="3" t="s">
        <v>103</v>
      </c>
      <c r="B26" s="3" t="s">
        <v>201</v>
      </c>
      <c r="C26" s="4">
        <v>50</v>
      </c>
      <c r="D26" s="4">
        <v>2102</v>
      </c>
      <c r="E26" s="5">
        <v>2.37868696479543E-2</v>
      </c>
      <c r="F26" s="6">
        <v>36.063097010498403</v>
      </c>
      <c r="G26" s="6">
        <v>2096.9925609356301</v>
      </c>
      <c r="H26" s="5">
        <v>1.7197532162158899E-2</v>
      </c>
      <c r="I26" s="5">
        <v>8.7012015294816499E-3</v>
      </c>
      <c r="J26" s="3" t="s">
        <v>1590</v>
      </c>
    </row>
    <row r="27" spans="1:10" x14ac:dyDescent="0.35">
      <c r="A27" s="3" t="s">
        <v>103</v>
      </c>
      <c r="B27" s="3" t="s">
        <v>1562</v>
      </c>
      <c r="C27" s="4">
        <v>5</v>
      </c>
      <c r="D27" s="4">
        <v>2102</v>
      </c>
      <c r="E27" s="5">
        <v>2.3786869647954298E-3</v>
      </c>
      <c r="F27" s="6">
        <v>3.9182186443261302</v>
      </c>
      <c r="G27" s="6">
        <v>2096.9925609356301</v>
      </c>
      <c r="H27" s="5">
        <v>1.8684942986053801E-3</v>
      </c>
      <c r="I27" s="5">
        <v>2.7815685321005601E-3</v>
      </c>
      <c r="J27" s="3" t="s">
        <v>776</v>
      </c>
    </row>
    <row r="28" spans="1:10" x14ac:dyDescent="0.35">
      <c r="A28" s="3" t="s">
        <v>103</v>
      </c>
      <c r="B28" s="3" t="s">
        <v>1563</v>
      </c>
      <c r="C28" s="4">
        <v>170</v>
      </c>
      <c r="D28" s="4">
        <v>2102</v>
      </c>
      <c r="E28" s="5">
        <v>8.0875356803044696E-2</v>
      </c>
      <c r="F28" s="6">
        <v>178.295035760969</v>
      </c>
      <c r="G28" s="6">
        <v>2096.9925609356301</v>
      </c>
      <c r="H28" s="5">
        <v>8.5024162260936703E-2</v>
      </c>
      <c r="I28" s="5">
        <v>1.55680267391519E-2</v>
      </c>
      <c r="J28" s="3" t="s">
        <v>1591</v>
      </c>
    </row>
    <row r="29" spans="1:10" x14ac:dyDescent="0.35">
      <c r="A29" s="3" t="s">
        <v>103</v>
      </c>
      <c r="B29" s="3" t="s">
        <v>1565</v>
      </c>
      <c r="C29" s="4">
        <v>12</v>
      </c>
      <c r="D29" s="4">
        <v>2102</v>
      </c>
      <c r="E29" s="5">
        <v>5.7088487155090399E-3</v>
      </c>
      <c r="F29" s="6">
        <v>15.0707167132105</v>
      </c>
      <c r="G29" s="6">
        <v>2096.9925609356301</v>
      </c>
      <c r="H29" s="5">
        <v>7.1868241184824396E-3</v>
      </c>
      <c r="I29" s="5">
        <v>4.3019891745904202E-3</v>
      </c>
      <c r="J29" s="3" t="s">
        <v>496</v>
      </c>
    </row>
    <row r="30" spans="1:10" x14ac:dyDescent="0.35">
      <c r="A30" s="3" t="s">
        <v>103</v>
      </c>
      <c r="B30" s="3" t="s">
        <v>1567</v>
      </c>
      <c r="C30" s="4">
        <v>18</v>
      </c>
      <c r="D30" s="4">
        <v>2102</v>
      </c>
      <c r="E30" s="5">
        <v>8.5632730732635599E-3</v>
      </c>
      <c r="F30" s="6">
        <v>17.409401010635602</v>
      </c>
      <c r="G30" s="6">
        <v>2096.9925609356301</v>
      </c>
      <c r="H30" s="5">
        <v>8.3020804818057705E-3</v>
      </c>
      <c r="I30" s="5">
        <v>5.2612708155680898E-3</v>
      </c>
      <c r="J30" s="3" t="s">
        <v>848</v>
      </c>
    </row>
    <row r="31" spans="1:10" x14ac:dyDescent="0.35">
      <c r="A31" s="3" t="s">
        <v>103</v>
      </c>
      <c r="B31" s="3" t="s">
        <v>1569</v>
      </c>
      <c r="C31" s="4">
        <v>20</v>
      </c>
      <c r="D31" s="4">
        <v>2102</v>
      </c>
      <c r="E31" s="5">
        <v>9.5147478591817297E-3</v>
      </c>
      <c r="F31" s="6">
        <v>25.6303069641198</v>
      </c>
      <c r="G31" s="6">
        <v>2096.9925609356301</v>
      </c>
      <c r="H31" s="5">
        <v>1.22224119634855E-2</v>
      </c>
      <c r="I31" s="5">
        <v>5.5432045849802504E-3</v>
      </c>
      <c r="J31" s="3" t="s">
        <v>191</v>
      </c>
    </row>
    <row r="32" spans="1:10" x14ac:dyDescent="0.35">
      <c r="A32" s="12" t="s">
        <v>103</v>
      </c>
      <c r="B32" s="12" t="s">
        <v>145</v>
      </c>
      <c r="C32" s="13">
        <v>3</v>
      </c>
      <c r="D32" s="13">
        <v>2102</v>
      </c>
      <c r="E32" s="14">
        <v>1.42721217887726E-3</v>
      </c>
      <c r="F32" s="15">
        <v>3.8974867223940901</v>
      </c>
      <c r="G32" s="15">
        <v>2096.9925609356301</v>
      </c>
      <c r="H32" s="14">
        <v>1.8586077962313399E-3</v>
      </c>
      <c r="I32" s="14">
        <v>2.1556209401808299E-3</v>
      </c>
      <c r="J32" s="12" t="s">
        <v>209</v>
      </c>
    </row>
    <row r="33" spans="1:10" x14ac:dyDescent="0.35">
      <c r="A33" s="18" t="s">
        <v>228</v>
      </c>
      <c r="B33" s="3"/>
      <c r="C33" s="4"/>
      <c r="D33" s="4"/>
      <c r="E33" s="5"/>
      <c r="F33" s="6"/>
      <c r="G33" s="6"/>
      <c r="H33" s="5"/>
      <c r="I33" s="5"/>
      <c r="J33" s="3"/>
    </row>
    <row r="34" spans="1:10" x14ac:dyDescent="0.35">
      <c r="A34" s="18" t="s">
        <v>146</v>
      </c>
    </row>
    <row r="35" spans="1:10" x14ac:dyDescent="0.35">
      <c r="A35" s="18" t="s">
        <v>1592</v>
      </c>
    </row>
    <row r="36" spans="1:10" x14ac:dyDescent="0.35">
      <c r="A36" s="18" t="s">
        <v>1571</v>
      </c>
    </row>
    <row r="37" spans="1:10" x14ac:dyDescent="0.35">
      <c r="A37"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dimension ref="A1:J32"/>
  <sheetViews>
    <sheetView workbookViewId="0"/>
  </sheetViews>
  <sheetFormatPr defaultColWidth="0" defaultRowHeight="14.5" zeroHeight="1" x14ac:dyDescent="0.35"/>
  <cols>
    <col min="1" max="10" width="10.7265625" customWidth="1"/>
    <col min="11" max="16384" width="10.90625" hidden="1"/>
  </cols>
  <sheetData>
    <row r="1" spans="1:10" ht="15.5" x14ac:dyDescent="0.35">
      <c r="A1" s="7" t="s">
        <v>54</v>
      </c>
    </row>
    <row r="2" spans="1:10" ht="58" x14ac:dyDescent="0.35">
      <c r="A2" s="16" t="s">
        <v>1470</v>
      </c>
      <c r="B2" s="16" t="s">
        <v>1572</v>
      </c>
      <c r="C2" s="16" t="s">
        <v>93</v>
      </c>
      <c r="D2" s="16" t="s">
        <v>143</v>
      </c>
      <c r="E2" s="16" t="s">
        <v>94</v>
      </c>
      <c r="F2" s="16" t="s">
        <v>95</v>
      </c>
      <c r="G2" s="16" t="s">
        <v>144</v>
      </c>
      <c r="H2" s="16" t="s">
        <v>96</v>
      </c>
      <c r="I2" s="16" t="s">
        <v>98</v>
      </c>
      <c r="J2" s="16" t="s">
        <v>99</v>
      </c>
    </row>
    <row r="3" spans="1:10" x14ac:dyDescent="0.35">
      <c r="A3" s="8" t="s">
        <v>1449</v>
      </c>
      <c r="B3" s="8" t="s">
        <v>101</v>
      </c>
      <c r="C3" s="9">
        <v>16</v>
      </c>
      <c r="D3" s="9">
        <v>322</v>
      </c>
      <c r="E3" s="10">
        <v>4.9689440993788803E-2</v>
      </c>
      <c r="F3" s="11">
        <v>19.693140419545401</v>
      </c>
      <c r="G3" s="11">
        <v>372.77525935015302</v>
      </c>
      <c r="H3" s="10">
        <v>5.2828453406150999E-2</v>
      </c>
      <c r="I3" s="11">
        <v>3.03304850453083E-2</v>
      </c>
      <c r="J3" s="8" t="s">
        <v>1593</v>
      </c>
    </row>
    <row r="4" spans="1:10" x14ac:dyDescent="0.35">
      <c r="A4" s="3" t="s">
        <v>1449</v>
      </c>
      <c r="B4" s="3" t="s">
        <v>103</v>
      </c>
      <c r="C4" s="4">
        <v>306</v>
      </c>
      <c r="D4" s="4">
        <v>322</v>
      </c>
      <c r="E4" s="5">
        <v>0.95031055900621098</v>
      </c>
      <c r="F4" s="6">
        <v>353.08211893060701</v>
      </c>
      <c r="G4" s="6">
        <v>372.77525935015302</v>
      </c>
      <c r="H4" s="5">
        <v>0.94717154659384895</v>
      </c>
      <c r="I4" s="6">
        <v>3.03304850453083E-2</v>
      </c>
      <c r="J4" s="3" t="s">
        <v>1594</v>
      </c>
    </row>
    <row r="5" spans="1:10" x14ac:dyDescent="0.35">
      <c r="A5" s="3" t="s">
        <v>1451</v>
      </c>
      <c r="B5" s="3" t="s">
        <v>101</v>
      </c>
      <c r="C5" s="4">
        <v>29</v>
      </c>
      <c r="D5" s="4">
        <v>662</v>
      </c>
      <c r="E5" s="5">
        <v>4.3806646525679803E-2</v>
      </c>
      <c r="F5" s="6">
        <v>26.311417945961399</v>
      </c>
      <c r="G5" s="6">
        <v>686.66434239249895</v>
      </c>
      <c r="H5" s="5">
        <v>3.83177286507791E-2</v>
      </c>
      <c r="I5" s="6">
        <v>1.9177768073585202E-2</v>
      </c>
      <c r="J5" s="3" t="s">
        <v>1235</v>
      </c>
    </row>
    <row r="6" spans="1:10" x14ac:dyDescent="0.35">
      <c r="A6" s="3" t="s">
        <v>1451</v>
      </c>
      <c r="B6" s="3" t="s">
        <v>103</v>
      </c>
      <c r="C6" s="4">
        <v>633</v>
      </c>
      <c r="D6" s="4">
        <v>662</v>
      </c>
      <c r="E6" s="5">
        <v>0.95619335347432</v>
      </c>
      <c r="F6" s="6">
        <v>660.35292444653703</v>
      </c>
      <c r="G6" s="6">
        <v>686.66434239249895</v>
      </c>
      <c r="H6" s="5">
        <v>0.96168227134922102</v>
      </c>
      <c r="I6" s="6">
        <v>1.9177768073585202E-2</v>
      </c>
      <c r="J6" s="3" t="s">
        <v>1595</v>
      </c>
    </row>
    <row r="7" spans="1:10" x14ac:dyDescent="0.35">
      <c r="A7" s="3" t="s">
        <v>1453</v>
      </c>
      <c r="B7" s="3" t="s">
        <v>145</v>
      </c>
      <c r="C7" s="4">
        <v>1</v>
      </c>
      <c r="D7" s="4">
        <v>768</v>
      </c>
      <c r="E7" s="5">
        <v>1.30208333333333E-3</v>
      </c>
      <c r="F7" s="6">
        <v>0.27898042670614198</v>
      </c>
      <c r="G7" s="6">
        <v>755.59183427412802</v>
      </c>
      <c r="H7" s="5">
        <v>3.6922107155134897E-4</v>
      </c>
      <c r="I7" s="6">
        <v>1.8296753930276599E-3</v>
      </c>
      <c r="J7" s="3" t="s">
        <v>326</v>
      </c>
    </row>
    <row r="8" spans="1:10" x14ac:dyDescent="0.35">
      <c r="A8" s="3" t="s">
        <v>1453</v>
      </c>
      <c r="B8" s="3" t="s">
        <v>101</v>
      </c>
      <c r="C8" s="4">
        <v>16</v>
      </c>
      <c r="D8" s="4">
        <v>768</v>
      </c>
      <c r="E8" s="5">
        <v>2.0833333333333301E-2</v>
      </c>
      <c r="F8" s="6">
        <v>11.2510432728136</v>
      </c>
      <c r="G8" s="6">
        <v>755.59183427412802</v>
      </c>
      <c r="H8" s="5">
        <v>1.48903717092472E-2</v>
      </c>
      <c r="I8" s="6">
        <v>1.1534693258335799E-2</v>
      </c>
      <c r="J8" s="3" t="s">
        <v>1596</v>
      </c>
    </row>
    <row r="9" spans="1:10" x14ac:dyDescent="0.35">
      <c r="A9" s="3" t="s">
        <v>1453</v>
      </c>
      <c r="B9" s="3" t="s">
        <v>103</v>
      </c>
      <c r="C9" s="4">
        <v>751</v>
      </c>
      <c r="D9" s="4">
        <v>768</v>
      </c>
      <c r="E9" s="5">
        <v>0.97786458333333304</v>
      </c>
      <c r="F9" s="6">
        <v>744.06181057460799</v>
      </c>
      <c r="G9" s="6">
        <v>755.59183427412802</v>
      </c>
      <c r="H9" s="5">
        <v>0.98474040721920097</v>
      </c>
      <c r="I9" s="6">
        <v>1.16746360298885E-2</v>
      </c>
      <c r="J9" s="3" t="s">
        <v>1597</v>
      </c>
    </row>
    <row r="10" spans="1:10" x14ac:dyDescent="0.35">
      <c r="A10" s="3" t="s">
        <v>925</v>
      </c>
      <c r="B10" s="3" t="s">
        <v>101</v>
      </c>
      <c r="C10" s="4">
        <v>5</v>
      </c>
      <c r="D10" s="4">
        <v>67</v>
      </c>
      <c r="E10" s="5">
        <v>7.4626865671641798E-2</v>
      </c>
      <c r="F10" s="6">
        <v>2.4464715888905202</v>
      </c>
      <c r="G10" s="6">
        <v>69.226666543344393</v>
      </c>
      <c r="H10" s="5">
        <v>3.5340017236836503E-2</v>
      </c>
      <c r="I10" s="6">
        <v>5.8094955904048902E-2</v>
      </c>
      <c r="J10" s="3" t="s">
        <v>1598</v>
      </c>
    </row>
    <row r="11" spans="1:10" x14ac:dyDescent="0.35">
      <c r="A11" s="3" t="s">
        <v>925</v>
      </c>
      <c r="B11" s="3" t="s">
        <v>103</v>
      </c>
      <c r="C11" s="4">
        <v>62</v>
      </c>
      <c r="D11" s="4">
        <v>67</v>
      </c>
      <c r="E11" s="5">
        <v>0.92537313432835799</v>
      </c>
      <c r="F11" s="6">
        <v>66.780194954453904</v>
      </c>
      <c r="G11" s="6">
        <v>69.226666543344393</v>
      </c>
      <c r="H11" s="5">
        <v>0.964659982763164</v>
      </c>
      <c r="I11" s="6">
        <v>5.8094955904048902E-2</v>
      </c>
      <c r="J11" s="3" t="s">
        <v>1599</v>
      </c>
    </row>
    <row r="12" spans="1:10" x14ac:dyDescent="0.35">
      <c r="A12" s="3" t="s">
        <v>1456</v>
      </c>
      <c r="B12" s="3" t="s">
        <v>101</v>
      </c>
      <c r="C12" s="4">
        <v>17</v>
      </c>
      <c r="D12" s="4">
        <v>158</v>
      </c>
      <c r="E12" s="5">
        <v>0.107594936708861</v>
      </c>
      <c r="F12" s="6">
        <v>15.9993672478889</v>
      </c>
      <c r="G12" s="6">
        <v>158.957714573103</v>
      </c>
      <c r="H12" s="5">
        <v>0.10065171917485601</v>
      </c>
      <c r="I12" s="6">
        <v>6.2472426423687097E-2</v>
      </c>
      <c r="J12" s="3" t="s">
        <v>1600</v>
      </c>
    </row>
    <row r="13" spans="1:10" x14ac:dyDescent="0.35">
      <c r="A13" s="3" t="s">
        <v>1456</v>
      </c>
      <c r="B13" s="3" t="s">
        <v>103</v>
      </c>
      <c r="C13" s="4">
        <v>141</v>
      </c>
      <c r="D13" s="4">
        <v>158</v>
      </c>
      <c r="E13" s="5">
        <v>0.892405063291139</v>
      </c>
      <c r="F13" s="6">
        <v>142.95834732521399</v>
      </c>
      <c r="G13" s="6">
        <v>158.957714573103</v>
      </c>
      <c r="H13" s="5">
        <v>0.89934828082514395</v>
      </c>
      <c r="I13" s="6">
        <v>6.2472426423687097E-2</v>
      </c>
      <c r="J13" s="3" t="s">
        <v>1601</v>
      </c>
    </row>
    <row r="14" spans="1:10" x14ac:dyDescent="0.35">
      <c r="A14" s="3" t="s">
        <v>201</v>
      </c>
      <c r="B14" s="3" t="s">
        <v>101</v>
      </c>
      <c r="C14" s="4">
        <v>4</v>
      </c>
      <c r="D14" s="4">
        <v>54</v>
      </c>
      <c r="E14" s="5">
        <v>7.4074074074074098E-2</v>
      </c>
      <c r="F14" s="6">
        <v>1.5814853074455599</v>
      </c>
      <c r="G14" s="6">
        <v>43.7820191366445</v>
      </c>
      <c r="H14" s="5">
        <v>3.6121799282708103E-2</v>
      </c>
      <c r="I14" s="6">
        <v>7.3824837498670498E-2</v>
      </c>
      <c r="J14" s="3" t="s">
        <v>1602</v>
      </c>
    </row>
    <row r="15" spans="1:10" x14ac:dyDescent="0.35">
      <c r="A15" s="3" t="s">
        <v>201</v>
      </c>
      <c r="B15" s="3" t="s">
        <v>103</v>
      </c>
      <c r="C15" s="4">
        <v>50</v>
      </c>
      <c r="D15" s="4">
        <v>54</v>
      </c>
      <c r="E15" s="5">
        <v>0.92592592592592604</v>
      </c>
      <c r="F15" s="6">
        <v>42.200533829199003</v>
      </c>
      <c r="G15" s="6">
        <v>43.7820191366445</v>
      </c>
      <c r="H15" s="5">
        <v>0.96387820071729202</v>
      </c>
      <c r="I15" s="6">
        <v>7.3824837498670401E-2</v>
      </c>
      <c r="J15" s="3" t="s">
        <v>1603</v>
      </c>
    </row>
    <row r="16" spans="1:10" x14ac:dyDescent="0.35">
      <c r="A16" s="3" t="s">
        <v>1459</v>
      </c>
      <c r="B16" s="3" t="s">
        <v>145</v>
      </c>
      <c r="C16" s="4">
        <v>1</v>
      </c>
      <c r="D16" s="4">
        <v>49</v>
      </c>
      <c r="E16" s="5">
        <v>2.04081632653061E-2</v>
      </c>
      <c r="F16" s="6">
        <v>1.73269795274103</v>
      </c>
      <c r="G16" s="6">
        <v>41.047219492975202</v>
      </c>
      <c r="H16" s="5">
        <v>4.2212309972361597E-2</v>
      </c>
      <c r="I16" s="6">
        <v>8.2161231306133606E-2</v>
      </c>
      <c r="J16" s="3" t="s">
        <v>1604</v>
      </c>
    </row>
    <row r="17" spans="1:10" x14ac:dyDescent="0.35">
      <c r="A17" s="3" t="s">
        <v>1459</v>
      </c>
      <c r="B17" s="3" t="s">
        <v>101</v>
      </c>
      <c r="C17" s="4">
        <v>6</v>
      </c>
      <c r="D17" s="4">
        <v>49</v>
      </c>
      <c r="E17" s="5">
        <v>0.122448979591837</v>
      </c>
      <c r="F17" s="6">
        <v>4.0740401955732199</v>
      </c>
      <c r="G17" s="6">
        <v>41.047219492975202</v>
      </c>
      <c r="H17" s="5">
        <v>9.9252525406025305E-2</v>
      </c>
      <c r="I17" s="6">
        <v>0.12217576412608901</v>
      </c>
      <c r="J17" s="3" t="s">
        <v>1605</v>
      </c>
    </row>
    <row r="18" spans="1:10" x14ac:dyDescent="0.35">
      <c r="A18" s="3" t="s">
        <v>1459</v>
      </c>
      <c r="B18" s="3" t="s">
        <v>103</v>
      </c>
      <c r="C18" s="4">
        <v>42</v>
      </c>
      <c r="D18" s="4">
        <v>49</v>
      </c>
      <c r="E18" s="5">
        <v>0.85714285714285698</v>
      </c>
      <c r="F18" s="6">
        <v>35.2404813446609</v>
      </c>
      <c r="G18" s="6">
        <v>41.047219492975202</v>
      </c>
      <c r="H18" s="5">
        <v>0.85853516462161295</v>
      </c>
      <c r="I18" s="6">
        <v>0.14240198648998101</v>
      </c>
      <c r="J18" s="3" t="s">
        <v>1606</v>
      </c>
    </row>
    <row r="19" spans="1:10" x14ac:dyDescent="0.35">
      <c r="A19" s="3" t="s">
        <v>1461</v>
      </c>
      <c r="B19" s="3" t="s">
        <v>145</v>
      </c>
      <c r="C19" s="4">
        <v>1</v>
      </c>
      <c r="D19" s="4">
        <v>360</v>
      </c>
      <c r="E19" s="5">
        <v>2.7777777777777801E-3</v>
      </c>
      <c r="F19" s="6">
        <v>0.27898042670614198</v>
      </c>
      <c r="G19" s="6">
        <v>352.32498841929697</v>
      </c>
      <c r="H19" s="5">
        <v>7.9182696622736204E-4</v>
      </c>
      <c r="I19" s="6">
        <v>3.9230698055524897E-3</v>
      </c>
      <c r="J19" s="3" t="s">
        <v>776</v>
      </c>
    </row>
    <row r="20" spans="1:10" x14ac:dyDescent="0.35">
      <c r="A20" s="3" t="s">
        <v>1461</v>
      </c>
      <c r="B20" s="3" t="s">
        <v>101</v>
      </c>
      <c r="C20" s="4">
        <v>16</v>
      </c>
      <c r="D20" s="4">
        <v>360</v>
      </c>
      <c r="E20" s="5">
        <v>4.4444444444444398E-2</v>
      </c>
      <c r="F20" s="6">
        <v>21.035480640529499</v>
      </c>
      <c r="G20" s="6">
        <v>352.32498841929697</v>
      </c>
      <c r="H20" s="5">
        <v>5.9704765009444903E-2</v>
      </c>
      <c r="I20" s="6">
        <v>3.3046047091177602E-2</v>
      </c>
      <c r="J20" s="3" t="s">
        <v>1607</v>
      </c>
    </row>
    <row r="21" spans="1:10" x14ac:dyDescent="0.35">
      <c r="A21" s="3" t="s">
        <v>1461</v>
      </c>
      <c r="B21" s="3" t="s">
        <v>103</v>
      </c>
      <c r="C21" s="4">
        <v>343</v>
      </c>
      <c r="D21" s="4">
        <v>360</v>
      </c>
      <c r="E21" s="5">
        <v>0.95277777777777795</v>
      </c>
      <c r="F21" s="6">
        <v>331.01052735206099</v>
      </c>
      <c r="G21" s="6">
        <v>352.32498841929697</v>
      </c>
      <c r="H21" s="5">
        <v>0.93950340802432797</v>
      </c>
      <c r="I21" s="6">
        <v>3.3250450810680003E-2</v>
      </c>
      <c r="J21" s="3" t="s">
        <v>1608</v>
      </c>
    </row>
    <row r="22" spans="1:10" x14ac:dyDescent="0.35">
      <c r="A22" s="3" t="s">
        <v>1463</v>
      </c>
      <c r="B22" s="3" t="s">
        <v>145</v>
      </c>
      <c r="C22" s="4">
        <v>1</v>
      </c>
      <c r="D22" s="4">
        <v>625</v>
      </c>
      <c r="E22" s="5">
        <v>1.6000000000000001E-3</v>
      </c>
      <c r="F22" s="6">
        <v>0.27898042670614198</v>
      </c>
      <c r="G22" s="6">
        <v>622.30988280184397</v>
      </c>
      <c r="H22" s="5">
        <v>4.4829824242880503E-4</v>
      </c>
      <c r="I22" s="6">
        <v>2.2214545223631101E-3</v>
      </c>
      <c r="J22" s="3" t="s">
        <v>1026</v>
      </c>
    </row>
    <row r="23" spans="1:10" x14ac:dyDescent="0.35">
      <c r="A23" s="3" t="s">
        <v>1463</v>
      </c>
      <c r="B23" s="3" t="s">
        <v>101</v>
      </c>
      <c r="C23" s="4">
        <v>47</v>
      </c>
      <c r="D23" s="4">
        <v>625</v>
      </c>
      <c r="E23" s="5">
        <v>7.5200000000000003E-2</v>
      </c>
      <c r="F23" s="6">
        <v>54.682563769986501</v>
      </c>
      <c r="G23" s="6">
        <v>622.30988280184397</v>
      </c>
      <c r="H23" s="5">
        <v>8.7870312333443196E-2</v>
      </c>
      <c r="I23" s="6">
        <v>2.9709863597519301E-2</v>
      </c>
      <c r="J23" s="3" t="s">
        <v>1609</v>
      </c>
    </row>
    <row r="24" spans="1:10" x14ac:dyDescent="0.35">
      <c r="A24" s="3" t="s">
        <v>1463</v>
      </c>
      <c r="B24" s="3" t="s">
        <v>103</v>
      </c>
      <c r="C24" s="4">
        <v>577</v>
      </c>
      <c r="D24" s="4">
        <v>625</v>
      </c>
      <c r="E24" s="5">
        <v>0.92320000000000002</v>
      </c>
      <c r="F24" s="6">
        <v>567.34833860515096</v>
      </c>
      <c r="G24" s="6">
        <v>622.30988280184397</v>
      </c>
      <c r="H24" s="5">
        <v>0.91168138942412802</v>
      </c>
      <c r="I24" s="6">
        <v>2.97782338428823E-2</v>
      </c>
      <c r="J24" s="3" t="s">
        <v>1610</v>
      </c>
    </row>
    <row r="25" spans="1:10" x14ac:dyDescent="0.35">
      <c r="A25" s="3" t="s">
        <v>1465</v>
      </c>
      <c r="B25" s="3" t="s">
        <v>145</v>
      </c>
      <c r="C25" s="4">
        <v>1</v>
      </c>
      <c r="D25" s="4">
        <v>20</v>
      </c>
      <c r="E25" s="5">
        <v>0.05</v>
      </c>
      <c r="F25" s="6">
        <v>0.27898042670614198</v>
      </c>
      <c r="G25" s="6">
        <v>13.638925329499999</v>
      </c>
      <c r="H25" s="5">
        <v>2.0454722052237299E-2</v>
      </c>
      <c r="I25" s="6">
        <v>0.100339885086402</v>
      </c>
      <c r="J25" s="3" t="s">
        <v>1611</v>
      </c>
    </row>
    <row r="26" spans="1:10" x14ac:dyDescent="0.35">
      <c r="A26" s="3" t="s">
        <v>1465</v>
      </c>
      <c r="B26" s="3" t="s">
        <v>101</v>
      </c>
      <c r="C26" s="4">
        <v>2</v>
      </c>
      <c r="D26" s="4">
        <v>20</v>
      </c>
      <c r="E26" s="5">
        <v>0.1</v>
      </c>
      <c r="F26" s="6">
        <v>0.58997347807822798</v>
      </c>
      <c r="G26" s="6">
        <v>13.638925329499999</v>
      </c>
      <c r="H26" s="5">
        <v>4.3256595649963502E-2</v>
      </c>
      <c r="I26" s="6">
        <v>0.144207702346309</v>
      </c>
      <c r="J26" s="3" t="s">
        <v>1612</v>
      </c>
    </row>
    <row r="27" spans="1:10" x14ac:dyDescent="0.35">
      <c r="A27" s="3" t="s">
        <v>1465</v>
      </c>
      <c r="B27" s="3" t="s">
        <v>103</v>
      </c>
      <c r="C27" s="4">
        <v>17</v>
      </c>
      <c r="D27" s="4">
        <v>20</v>
      </c>
      <c r="E27" s="5">
        <v>0.85</v>
      </c>
      <c r="F27" s="6">
        <v>12.769971424715701</v>
      </c>
      <c r="G27" s="6">
        <v>13.638925329499999</v>
      </c>
      <c r="H27" s="5">
        <v>0.93628868229779905</v>
      </c>
      <c r="I27" s="6">
        <v>0.17313215347678501</v>
      </c>
      <c r="J27" s="3" t="s">
        <v>1613</v>
      </c>
    </row>
    <row r="28" spans="1:10" x14ac:dyDescent="0.35">
      <c r="A28" s="3" t="s">
        <v>1467</v>
      </c>
      <c r="B28" s="3" t="s">
        <v>145</v>
      </c>
      <c r="C28" s="4">
        <v>1</v>
      </c>
      <c r="D28" s="4">
        <v>152</v>
      </c>
      <c r="E28" s="5">
        <v>6.5789473684210497E-3</v>
      </c>
      <c r="F28" s="6">
        <v>0.27898042670614198</v>
      </c>
      <c r="G28" s="6">
        <v>151.41845670393701</v>
      </c>
      <c r="H28" s="5">
        <v>1.8424466394583801E-3</v>
      </c>
      <c r="I28" s="6">
        <v>9.1235157620718592E-3</v>
      </c>
      <c r="J28" s="3" t="s">
        <v>746</v>
      </c>
    </row>
    <row r="29" spans="1:10" x14ac:dyDescent="0.35">
      <c r="A29" s="3" t="s">
        <v>1467</v>
      </c>
      <c r="B29" s="3" t="s">
        <v>101</v>
      </c>
      <c r="C29" s="4">
        <v>11</v>
      </c>
      <c r="D29" s="4">
        <v>152</v>
      </c>
      <c r="E29" s="5">
        <v>7.2368421052631596E-2</v>
      </c>
      <c r="F29" s="6">
        <v>10.747704531931101</v>
      </c>
      <c r="G29" s="6">
        <v>151.41845670393701</v>
      </c>
      <c r="H29" s="5">
        <v>7.0980148430291698E-2</v>
      </c>
      <c r="I29" s="6">
        <v>5.4631882699195201E-2</v>
      </c>
      <c r="J29" s="3" t="s">
        <v>1614</v>
      </c>
    </row>
    <row r="30" spans="1:10" x14ac:dyDescent="0.35">
      <c r="A30" s="12" t="s">
        <v>1467</v>
      </c>
      <c r="B30" s="12" t="s">
        <v>103</v>
      </c>
      <c r="C30" s="13">
        <v>140</v>
      </c>
      <c r="D30" s="13">
        <v>152</v>
      </c>
      <c r="E30" s="14">
        <v>0.92105263157894701</v>
      </c>
      <c r="F30" s="15">
        <v>140.39177174529999</v>
      </c>
      <c r="G30" s="15">
        <v>151.41845670393701</v>
      </c>
      <c r="H30" s="14">
        <v>0.92717740493025003</v>
      </c>
      <c r="I30" s="15">
        <v>5.5281486663332102E-2</v>
      </c>
      <c r="J30" s="12" t="s">
        <v>1615</v>
      </c>
    </row>
    <row r="31" spans="1:10" x14ac:dyDescent="0.35">
      <c r="A31" s="18" t="s">
        <v>1524</v>
      </c>
      <c r="B31" s="3"/>
      <c r="C31" s="4"/>
      <c r="D31" s="4"/>
      <c r="E31" s="5"/>
      <c r="F31" s="6"/>
      <c r="G31" s="6"/>
      <c r="H31" s="5"/>
      <c r="I31" s="6"/>
      <c r="J31" s="3"/>
    </row>
    <row r="32" spans="1:10" x14ac:dyDescent="0.35">
      <c r="A3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dimension ref="A1:H9"/>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55</v>
      </c>
    </row>
    <row r="2" spans="1:8" ht="29" x14ac:dyDescent="0.35">
      <c r="A2" s="16" t="s">
        <v>1572</v>
      </c>
      <c r="B2" s="16" t="s">
        <v>93</v>
      </c>
      <c r="C2" s="16" t="s">
        <v>94</v>
      </c>
      <c r="D2" s="16" t="s">
        <v>95</v>
      </c>
      <c r="E2" s="16" t="s">
        <v>96</v>
      </c>
      <c r="F2" s="16" t="s">
        <v>97</v>
      </c>
      <c r="G2" s="16" t="s">
        <v>98</v>
      </c>
      <c r="H2" s="16" t="s">
        <v>99</v>
      </c>
    </row>
    <row r="3" spans="1:8" x14ac:dyDescent="0.35">
      <c r="A3" s="8" t="s">
        <v>145</v>
      </c>
      <c r="B3" s="9">
        <v>2</v>
      </c>
      <c r="C3" s="10">
        <v>8.97666068222621E-4</v>
      </c>
      <c r="D3" s="11">
        <v>2.0116783794471802</v>
      </c>
      <c r="E3" s="10">
        <v>9.0672037109777498E-4</v>
      </c>
      <c r="F3" s="9">
        <v>2228</v>
      </c>
      <c r="G3" s="10">
        <v>1.66096091422874E-3</v>
      </c>
      <c r="H3" s="8" t="s">
        <v>1026</v>
      </c>
    </row>
    <row r="4" spans="1:8" x14ac:dyDescent="0.35">
      <c r="A4" s="3" t="s">
        <v>101</v>
      </c>
      <c r="B4" s="4">
        <v>124</v>
      </c>
      <c r="C4" s="5">
        <v>5.5655296229802503E-2</v>
      </c>
      <c r="D4" s="6">
        <v>119.627263373687</v>
      </c>
      <c r="E4" s="5">
        <v>5.3919392755719199E-2</v>
      </c>
      <c r="F4" s="4">
        <v>2228</v>
      </c>
      <c r="G4" s="5">
        <v>1.27149760137353E-2</v>
      </c>
      <c r="H4" s="3" t="s">
        <v>1616</v>
      </c>
    </row>
    <row r="5" spans="1:8" x14ac:dyDescent="0.35">
      <c r="A5" s="12" t="s">
        <v>103</v>
      </c>
      <c r="B5" s="13">
        <v>2102</v>
      </c>
      <c r="C5" s="14">
        <v>0.94344703770197502</v>
      </c>
      <c r="D5" s="15">
        <v>2096.9925609356301</v>
      </c>
      <c r="E5" s="14">
        <v>0.94517388687318304</v>
      </c>
      <c r="F5" s="13">
        <v>2228</v>
      </c>
      <c r="G5" s="14">
        <v>1.28110127470373E-2</v>
      </c>
      <c r="H5" s="12" t="s">
        <v>1617</v>
      </c>
    </row>
    <row r="6" spans="1:8" x14ac:dyDescent="0.35">
      <c r="A6" s="18" t="s">
        <v>228</v>
      </c>
      <c r="B6" s="4"/>
      <c r="C6" s="5"/>
      <c r="D6" s="6"/>
      <c r="E6" s="5"/>
      <c r="F6" s="4"/>
      <c r="G6" s="5"/>
      <c r="H6" s="3"/>
    </row>
    <row r="7" spans="1:8" x14ac:dyDescent="0.35">
      <c r="A7" s="18" t="s">
        <v>146</v>
      </c>
    </row>
    <row r="8" spans="1:8" x14ac:dyDescent="0.35">
      <c r="A8" s="18" t="s">
        <v>1592</v>
      </c>
    </row>
    <row r="9" spans="1:8" x14ac:dyDescent="0.35">
      <c r="A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dimension ref="A1:I22"/>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90625" hidden="1"/>
  </cols>
  <sheetData>
    <row r="1" spans="1:9" ht="15.5" x14ac:dyDescent="0.35">
      <c r="A1" s="7" t="s">
        <v>56</v>
      </c>
    </row>
    <row r="2" spans="1:9" ht="43.5" x14ac:dyDescent="0.35">
      <c r="A2" s="16" t="s">
        <v>1618</v>
      </c>
      <c r="B2" s="16" t="s">
        <v>93</v>
      </c>
      <c r="C2" s="16" t="s">
        <v>143</v>
      </c>
      <c r="D2" s="16" t="s">
        <v>94</v>
      </c>
      <c r="E2" s="16" t="s">
        <v>95</v>
      </c>
      <c r="F2" s="16" t="s">
        <v>144</v>
      </c>
      <c r="G2" s="16" t="s">
        <v>96</v>
      </c>
      <c r="H2" s="16" t="s">
        <v>98</v>
      </c>
      <c r="I2" s="16" t="s">
        <v>99</v>
      </c>
    </row>
    <row r="3" spans="1:9" x14ac:dyDescent="0.35">
      <c r="A3" s="8" t="s">
        <v>1619</v>
      </c>
      <c r="B3" s="9">
        <v>9</v>
      </c>
      <c r="C3" s="9">
        <v>313</v>
      </c>
      <c r="D3" s="10">
        <v>2.8753993610223599E-2</v>
      </c>
      <c r="E3" s="11">
        <v>16.758248218404599</v>
      </c>
      <c r="F3" s="11">
        <v>309.60087766771801</v>
      </c>
      <c r="G3" s="10">
        <v>5.4128555269764102E-2</v>
      </c>
      <c r="H3" s="10">
        <v>2.4728407841989201E-2</v>
      </c>
      <c r="I3" s="8" t="s">
        <v>1620</v>
      </c>
    </row>
    <row r="4" spans="1:9" x14ac:dyDescent="0.35">
      <c r="A4" s="3" t="s">
        <v>1621</v>
      </c>
      <c r="B4" s="4">
        <v>61</v>
      </c>
      <c r="C4" s="4">
        <v>313</v>
      </c>
      <c r="D4" s="5">
        <v>0.194888178913738</v>
      </c>
      <c r="E4" s="6">
        <v>67.670188880928805</v>
      </c>
      <c r="F4" s="6">
        <v>309.60087766771801</v>
      </c>
      <c r="G4" s="5">
        <v>0.21857234188320501</v>
      </c>
      <c r="H4" s="5">
        <v>5.8614261324704202E-2</v>
      </c>
      <c r="I4" s="3" t="s">
        <v>1622</v>
      </c>
    </row>
    <row r="5" spans="1:9" x14ac:dyDescent="0.35">
      <c r="A5" s="3" t="s">
        <v>1431</v>
      </c>
      <c r="B5" s="4">
        <v>9</v>
      </c>
      <c r="C5" s="4">
        <v>313</v>
      </c>
      <c r="D5" s="5">
        <v>2.8753993610223599E-2</v>
      </c>
      <c r="E5" s="6">
        <v>8.8756868795566497</v>
      </c>
      <c r="F5" s="6">
        <v>309.60087766771801</v>
      </c>
      <c r="G5" s="5">
        <v>2.8668158005296599E-2</v>
      </c>
      <c r="H5" s="5">
        <v>2.4728407841989201E-2</v>
      </c>
      <c r="I5" s="3" t="s">
        <v>1623</v>
      </c>
    </row>
    <row r="6" spans="1:9" x14ac:dyDescent="0.35">
      <c r="A6" s="3" t="s">
        <v>1624</v>
      </c>
      <c r="B6" s="4">
        <v>9</v>
      </c>
      <c r="C6" s="4">
        <v>313</v>
      </c>
      <c r="D6" s="5">
        <v>2.8753993610223599E-2</v>
      </c>
      <c r="E6" s="6">
        <v>8.8184736108358095</v>
      </c>
      <c r="F6" s="6">
        <v>309.60087766771801</v>
      </c>
      <c r="G6" s="5">
        <v>2.8483361149577599E-2</v>
      </c>
      <c r="H6" s="5">
        <v>2.4728407841989201E-2</v>
      </c>
      <c r="I6" s="3" t="s">
        <v>1623</v>
      </c>
    </row>
    <row r="7" spans="1:9" x14ac:dyDescent="0.35">
      <c r="A7" s="3" t="s">
        <v>1625</v>
      </c>
      <c r="B7" s="4">
        <v>22</v>
      </c>
      <c r="C7" s="4">
        <v>313</v>
      </c>
      <c r="D7" s="5">
        <v>7.0287539936102206E-2</v>
      </c>
      <c r="E7" s="6">
        <v>29.397492608938201</v>
      </c>
      <c r="F7" s="6">
        <v>309.60087766771801</v>
      </c>
      <c r="G7" s="5">
        <v>9.4952872325153204E-2</v>
      </c>
      <c r="H7" s="5">
        <v>3.7826481219607501E-2</v>
      </c>
      <c r="I7" s="3" t="s">
        <v>1626</v>
      </c>
    </row>
    <row r="8" spans="1:9" x14ac:dyDescent="0.35">
      <c r="A8" s="3" t="s">
        <v>1627</v>
      </c>
      <c r="B8" s="4">
        <v>156</v>
      </c>
      <c r="C8" s="4">
        <v>313</v>
      </c>
      <c r="D8" s="5">
        <v>0.498402555910543</v>
      </c>
      <c r="E8" s="6">
        <v>143.86704448766599</v>
      </c>
      <c r="F8" s="6">
        <v>309.60087766771801</v>
      </c>
      <c r="G8" s="5">
        <v>0.464685518889494</v>
      </c>
      <c r="H8" s="5">
        <v>7.3986116796598403E-2</v>
      </c>
      <c r="I8" s="3" t="s">
        <v>1628</v>
      </c>
    </row>
    <row r="9" spans="1:9" x14ac:dyDescent="0.35">
      <c r="A9" s="3" t="s">
        <v>1629</v>
      </c>
      <c r="B9" s="4">
        <v>13</v>
      </c>
      <c r="C9" s="4">
        <v>313</v>
      </c>
      <c r="D9" s="5">
        <v>4.1533546325878599E-2</v>
      </c>
      <c r="E9" s="6">
        <v>18.752172104423099</v>
      </c>
      <c r="F9" s="6">
        <v>309.60087766771801</v>
      </c>
      <c r="G9" s="5">
        <v>6.0568859641764498E-2</v>
      </c>
      <c r="H9" s="5">
        <v>2.95236747240274E-2</v>
      </c>
      <c r="I9" s="3" t="s">
        <v>1630</v>
      </c>
    </row>
    <row r="10" spans="1:9" x14ac:dyDescent="0.35">
      <c r="A10" s="3" t="s">
        <v>1631</v>
      </c>
      <c r="B10" s="4">
        <v>15</v>
      </c>
      <c r="C10" s="4">
        <v>313</v>
      </c>
      <c r="D10" s="5">
        <v>4.7923322683706103E-2</v>
      </c>
      <c r="E10" s="6">
        <v>18.775465395537601</v>
      </c>
      <c r="F10" s="6">
        <v>309.60087766771801</v>
      </c>
      <c r="G10" s="5">
        <v>6.0644096156886797E-2</v>
      </c>
      <c r="H10" s="5">
        <v>3.1607625420302002E-2</v>
      </c>
      <c r="I10" s="3" t="s">
        <v>1632</v>
      </c>
    </row>
    <row r="11" spans="1:9" x14ac:dyDescent="0.35">
      <c r="A11" s="3" t="s">
        <v>201</v>
      </c>
      <c r="B11" s="4">
        <v>42</v>
      </c>
      <c r="C11" s="4">
        <v>313</v>
      </c>
      <c r="D11" s="5">
        <v>0.13418530351437699</v>
      </c>
      <c r="E11" s="6">
        <v>37.216138624660303</v>
      </c>
      <c r="F11" s="6">
        <v>309.60087766771801</v>
      </c>
      <c r="G11" s="5">
        <v>0.12020682533271999</v>
      </c>
      <c r="H11" s="5">
        <v>5.04367854064975E-2</v>
      </c>
      <c r="I11" s="3" t="s">
        <v>1633</v>
      </c>
    </row>
    <row r="12" spans="1:9" x14ac:dyDescent="0.35">
      <c r="A12" s="3" t="s">
        <v>1634</v>
      </c>
      <c r="B12" s="4">
        <v>57</v>
      </c>
      <c r="C12" s="4">
        <v>313</v>
      </c>
      <c r="D12" s="5">
        <v>0.18210862619808299</v>
      </c>
      <c r="E12" s="6">
        <v>58.740317013762201</v>
      </c>
      <c r="F12" s="6">
        <v>309.60087766771801</v>
      </c>
      <c r="G12" s="5">
        <v>0.189729168264199</v>
      </c>
      <c r="H12" s="5">
        <v>5.7107811696813303E-2</v>
      </c>
      <c r="I12" s="3" t="s">
        <v>1635</v>
      </c>
    </row>
    <row r="13" spans="1:9" x14ac:dyDescent="0.35">
      <c r="A13" s="3" t="s">
        <v>1636</v>
      </c>
      <c r="B13" s="4">
        <v>38</v>
      </c>
      <c r="C13" s="4">
        <v>313</v>
      </c>
      <c r="D13" s="5">
        <v>0.121405750798722</v>
      </c>
      <c r="E13" s="6">
        <v>30.4080498052952</v>
      </c>
      <c r="F13" s="6">
        <v>309.60087766771801</v>
      </c>
      <c r="G13" s="5">
        <v>9.8216936703683699E-2</v>
      </c>
      <c r="H13" s="5">
        <v>4.8327714107253103E-2</v>
      </c>
      <c r="I13" s="3" t="s">
        <v>1637</v>
      </c>
    </row>
    <row r="14" spans="1:9" x14ac:dyDescent="0.35">
      <c r="A14" s="3" t="s">
        <v>1638</v>
      </c>
      <c r="B14" s="4">
        <v>31</v>
      </c>
      <c r="C14" s="4">
        <v>313</v>
      </c>
      <c r="D14" s="5">
        <v>9.9041533546325902E-2</v>
      </c>
      <c r="E14" s="6">
        <v>27.980601937849201</v>
      </c>
      <c r="F14" s="6">
        <v>309.60087766771801</v>
      </c>
      <c r="G14" s="5">
        <v>9.0376365043382006E-2</v>
      </c>
      <c r="H14" s="5">
        <v>4.4202161745591398E-2</v>
      </c>
      <c r="I14" s="3" t="s">
        <v>1639</v>
      </c>
    </row>
    <row r="15" spans="1:9" x14ac:dyDescent="0.35">
      <c r="A15" s="3" t="s">
        <v>1640</v>
      </c>
      <c r="B15" s="4">
        <v>8</v>
      </c>
      <c r="C15" s="4">
        <v>313</v>
      </c>
      <c r="D15" s="5">
        <v>2.55591054313099E-2</v>
      </c>
      <c r="E15" s="6">
        <v>10.4806350339327</v>
      </c>
      <c r="F15" s="6">
        <v>309.60087766771801</v>
      </c>
      <c r="G15" s="5">
        <v>3.3852084376779799E-2</v>
      </c>
      <c r="H15" s="5">
        <v>2.33524806834297E-2</v>
      </c>
      <c r="I15" s="3" t="s">
        <v>1641</v>
      </c>
    </row>
    <row r="16" spans="1:9" x14ac:dyDescent="0.35">
      <c r="A16" s="3" t="s">
        <v>1642</v>
      </c>
      <c r="B16" s="4">
        <v>10</v>
      </c>
      <c r="C16" s="4">
        <v>313</v>
      </c>
      <c r="D16" s="5">
        <v>3.19488817891374E-2</v>
      </c>
      <c r="E16" s="6">
        <v>14.5438700220533</v>
      </c>
      <c r="F16" s="6">
        <v>309.60087766771801</v>
      </c>
      <c r="G16" s="5">
        <v>4.6976191190461002E-2</v>
      </c>
      <c r="H16" s="5">
        <v>2.6023123488134001E-2</v>
      </c>
      <c r="I16" s="3" t="s">
        <v>1643</v>
      </c>
    </row>
    <row r="17" spans="1:9" x14ac:dyDescent="0.35">
      <c r="A17" s="3" t="s">
        <v>1644</v>
      </c>
      <c r="B17" s="4">
        <v>17</v>
      </c>
      <c r="C17" s="4">
        <v>313</v>
      </c>
      <c r="D17" s="5">
        <v>5.4313099041533502E-2</v>
      </c>
      <c r="E17" s="6">
        <v>22.501734100469001</v>
      </c>
      <c r="F17" s="6">
        <v>309.60087766771801</v>
      </c>
      <c r="G17" s="5">
        <v>7.2679813668419704E-2</v>
      </c>
      <c r="H17" s="5">
        <v>3.3535780975050597E-2</v>
      </c>
      <c r="I17" s="3" t="s">
        <v>1645</v>
      </c>
    </row>
    <row r="18" spans="1:9" x14ac:dyDescent="0.35">
      <c r="A18" s="12" t="s">
        <v>145</v>
      </c>
      <c r="B18" s="13">
        <v>1</v>
      </c>
      <c r="C18" s="13">
        <v>313</v>
      </c>
      <c r="D18" s="14">
        <v>3.1948881789137401E-3</v>
      </c>
      <c r="E18" s="15">
        <v>0.75465112144456503</v>
      </c>
      <c r="F18" s="15">
        <v>309.60087766771801</v>
      </c>
      <c r="G18" s="14">
        <v>2.43749671231391E-3</v>
      </c>
      <c r="H18" s="14">
        <v>8.3505562411622606E-3</v>
      </c>
      <c r="I18" s="12" t="s">
        <v>746</v>
      </c>
    </row>
    <row r="19" spans="1:9" x14ac:dyDescent="0.35">
      <c r="A19" s="18" t="s">
        <v>228</v>
      </c>
      <c r="B19" s="4"/>
      <c r="C19" s="4"/>
      <c r="D19" s="5"/>
      <c r="E19" s="6"/>
      <c r="F19" s="6"/>
      <c r="G19" s="5"/>
      <c r="H19" s="5"/>
      <c r="I19" s="3"/>
    </row>
    <row r="20" spans="1:9" x14ac:dyDescent="0.35">
      <c r="A20" s="18" t="s">
        <v>146</v>
      </c>
    </row>
    <row r="21" spans="1:9" x14ac:dyDescent="0.35">
      <c r="A21" s="18" t="s">
        <v>1646</v>
      </c>
    </row>
    <row r="22" spans="1:9" x14ac:dyDescent="0.35">
      <c r="A2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dimension ref="A1:I22"/>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57</v>
      </c>
    </row>
    <row r="2" spans="1:9" ht="29" x14ac:dyDescent="0.35">
      <c r="A2" s="16" t="s">
        <v>861</v>
      </c>
      <c r="B2" s="16" t="s">
        <v>1647</v>
      </c>
      <c r="C2" s="16" t="s">
        <v>93</v>
      </c>
      <c r="D2" s="16" t="s">
        <v>94</v>
      </c>
      <c r="E2" s="16" t="s">
        <v>95</v>
      </c>
      <c r="F2" s="16" t="s">
        <v>96</v>
      </c>
      <c r="G2" s="16" t="s">
        <v>97</v>
      </c>
      <c r="H2" s="16" t="s">
        <v>98</v>
      </c>
      <c r="I2" s="16" t="s">
        <v>99</v>
      </c>
    </row>
    <row r="3" spans="1:9" x14ac:dyDescent="0.35">
      <c r="A3" s="8" t="s">
        <v>863</v>
      </c>
      <c r="B3" s="8" t="s">
        <v>1648</v>
      </c>
      <c r="C3" s="9">
        <v>125</v>
      </c>
      <c r="D3" s="10">
        <v>0.954198473282443</v>
      </c>
      <c r="E3" s="11">
        <v>380.52619766523497</v>
      </c>
      <c r="F3" s="10">
        <v>0.94956912106199798</v>
      </c>
      <c r="G3" s="9">
        <v>131</v>
      </c>
      <c r="H3" s="10">
        <v>4.7816557116980601E-2</v>
      </c>
      <c r="I3" s="8" t="s">
        <v>1649</v>
      </c>
    </row>
    <row r="4" spans="1:9" x14ac:dyDescent="0.35">
      <c r="A4" s="3" t="s">
        <v>863</v>
      </c>
      <c r="B4" s="3" t="s">
        <v>1650</v>
      </c>
      <c r="C4" s="4">
        <v>6</v>
      </c>
      <c r="D4" s="5">
        <v>4.58015267175573E-2</v>
      </c>
      <c r="E4" s="6">
        <v>20.209450983127098</v>
      </c>
      <c r="F4" s="5">
        <v>5.0430878938001703E-2</v>
      </c>
      <c r="G4" s="4">
        <v>131</v>
      </c>
      <c r="H4" s="5">
        <v>4.7816557116980601E-2</v>
      </c>
      <c r="I4" s="3" t="s">
        <v>1651</v>
      </c>
    </row>
    <row r="5" spans="1:9" x14ac:dyDescent="0.35">
      <c r="A5" s="3" t="s">
        <v>872</v>
      </c>
      <c r="B5" s="3" t="s">
        <v>1648</v>
      </c>
      <c r="C5" s="4">
        <v>447</v>
      </c>
      <c r="D5" s="5">
        <v>0.92546583850931696</v>
      </c>
      <c r="E5" s="6">
        <v>745.501670324521</v>
      </c>
      <c r="F5" s="5">
        <v>0.92459054339206204</v>
      </c>
      <c r="G5" s="4">
        <v>483</v>
      </c>
      <c r="H5" s="5">
        <v>3.12851996259432E-2</v>
      </c>
      <c r="I5" s="3" t="s">
        <v>1652</v>
      </c>
    </row>
    <row r="6" spans="1:9" x14ac:dyDescent="0.35">
      <c r="A6" s="3" t="s">
        <v>872</v>
      </c>
      <c r="B6" s="3" t="s">
        <v>1650</v>
      </c>
      <c r="C6" s="4">
        <v>36</v>
      </c>
      <c r="D6" s="5">
        <v>7.4534161490683204E-2</v>
      </c>
      <c r="E6" s="6">
        <v>60.802996808981902</v>
      </c>
      <c r="F6" s="5">
        <v>7.5409456607938102E-2</v>
      </c>
      <c r="G6" s="4">
        <v>483</v>
      </c>
      <c r="H6" s="5">
        <v>3.12851996259432E-2</v>
      </c>
      <c r="I6" s="3" t="s">
        <v>1653</v>
      </c>
    </row>
    <row r="7" spans="1:9" x14ac:dyDescent="0.35">
      <c r="A7" s="3" t="s">
        <v>877</v>
      </c>
      <c r="B7" s="3" t="s">
        <v>1648</v>
      </c>
      <c r="C7" s="4">
        <v>679</v>
      </c>
      <c r="D7" s="5">
        <v>0.92130257801899595</v>
      </c>
      <c r="E7" s="6">
        <v>680.82703807313703</v>
      </c>
      <c r="F7" s="5">
        <v>0.91757168781134302</v>
      </c>
      <c r="G7" s="4">
        <v>737</v>
      </c>
      <c r="H7" s="5">
        <v>2.59658334309311E-2</v>
      </c>
      <c r="I7" s="3" t="s">
        <v>1654</v>
      </c>
    </row>
    <row r="8" spans="1:9" x14ac:dyDescent="0.35">
      <c r="A8" s="3" t="s">
        <v>877</v>
      </c>
      <c r="B8" s="3" t="s">
        <v>1650</v>
      </c>
      <c r="C8" s="4">
        <v>58</v>
      </c>
      <c r="D8" s="5">
        <v>7.8697421981004101E-2</v>
      </c>
      <c r="E8" s="6">
        <v>61.160805620137701</v>
      </c>
      <c r="F8" s="5">
        <v>8.2428312188656996E-2</v>
      </c>
      <c r="G8" s="4">
        <v>737</v>
      </c>
      <c r="H8" s="5">
        <v>2.59658334309311E-2</v>
      </c>
      <c r="I8" s="3" t="s">
        <v>1655</v>
      </c>
    </row>
    <row r="9" spans="1:9" x14ac:dyDescent="0.35">
      <c r="A9" s="3" t="s">
        <v>882</v>
      </c>
      <c r="B9" s="3" t="s">
        <v>1648</v>
      </c>
      <c r="C9" s="4">
        <v>651</v>
      </c>
      <c r="D9" s="5">
        <v>0.92471590909090895</v>
      </c>
      <c r="E9" s="6">
        <v>614.08060490377204</v>
      </c>
      <c r="F9" s="5">
        <v>0.91576778873856302</v>
      </c>
      <c r="G9" s="4">
        <v>704</v>
      </c>
      <c r="H9" s="5">
        <v>2.6032990209058599E-2</v>
      </c>
      <c r="I9" s="3" t="s">
        <v>1656</v>
      </c>
    </row>
    <row r="10" spans="1:9" x14ac:dyDescent="0.35">
      <c r="A10" s="3" t="s">
        <v>882</v>
      </c>
      <c r="B10" s="3" t="s">
        <v>1650</v>
      </c>
      <c r="C10" s="4">
        <v>53</v>
      </c>
      <c r="D10" s="5">
        <v>7.5284090909090898E-2</v>
      </c>
      <c r="E10" s="6">
        <v>56.483060312762802</v>
      </c>
      <c r="F10" s="5">
        <v>8.4232211261437206E-2</v>
      </c>
      <c r="G10" s="4">
        <v>704</v>
      </c>
      <c r="H10" s="5">
        <v>2.6032990209058599E-2</v>
      </c>
      <c r="I10" s="3" t="s">
        <v>1657</v>
      </c>
    </row>
    <row r="11" spans="1:9" x14ac:dyDescent="0.35">
      <c r="A11" s="3" t="s">
        <v>887</v>
      </c>
      <c r="B11" s="3" t="s">
        <v>1648</v>
      </c>
      <c r="C11" s="4">
        <v>762</v>
      </c>
      <c r="D11" s="5">
        <v>0.92363636363636403</v>
      </c>
      <c r="E11" s="6">
        <v>578.23345131148301</v>
      </c>
      <c r="F11" s="5">
        <v>0.91177893360196405</v>
      </c>
      <c r="G11" s="4">
        <v>825</v>
      </c>
      <c r="H11" s="5">
        <v>2.4205912119749699E-2</v>
      </c>
      <c r="I11" s="3" t="s">
        <v>1658</v>
      </c>
    </row>
    <row r="12" spans="1:9" x14ac:dyDescent="0.35">
      <c r="A12" s="3" t="s">
        <v>887</v>
      </c>
      <c r="B12" s="3" t="s">
        <v>1650</v>
      </c>
      <c r="C12" s="4">
        <v>63</v>
      </c>
      <c r="D12" s="5">
        <v>7.6363636363636397E-2</v>
      </c>
      <c r="E12" s="6">
        <v>55.948179785413899</v>
      </c>
      <c r="F12" s="5">
        <v>8.8221066398035605E-2</v>
      </c>
      <c r="G12" s="4">
        <v>825</v>
      </c>
      <c r="H12" s="5">
        <v>2.4205912119749699E-2</v>
      </c>
      <c r="I12" s="3" t="s">
        <v>1659</v>
      </c>
    </row>
    <row r="13" spans="1:9" x14ac:dyDescent="0.35">
      <c r="A13" s="3" t="s">
        <v>892</v>
      </c>
      <c r="B13" s="3" t="s">
        <v>1648</v>
      </c>
      <c r="C13" s="4">
        <v>707</v>
      </c>
      <c r="D13" s="5">
        <v>0.91699092088197098</v>
      </c>
      <c r="E13" s="6">
        <v>482.92424910224503</v>
      </c>
      <c r="F13" s="5">
        <v>0.92530572710616499</v>
      </c>
      <c r="G13" s="4">
        <v>771</v>
      </c>
      <c r="H13" s="5">
        <v>2.6011939874210799E-2</v>
      </c>
      <c r="I13" s="3" t="s">
        <v>1660</v>
      </c>
    </row>
    <row r="14" spans="1:9" x14ac:dyDescent="0.35">
      <c r="A14" s="3" t="s">
        <v>892</v>
      </c>
      <c r="B14" s="3" t="s">
        <v>1650</v>
      </c>
      <c r="C14" s="4">
        <v>64</v>
      </c>
      <c r="D14" s="5">
        <v>8.3009079118028503E-2</v>
      </c>
      <c r="E14" s="6">
        <v>38.9835214381581</v>
      </c>
      <c r="F14" s="5">
        <v>7.4694272893835303E-2</v>
      </c>
      <c r="G14" s="4">
        <v>771</v>
      </c>
      <c r="H14" s="5">
        <v>2.6011939874210799E-2</v>
      </c>
      <c r="I14" s="3" t="s">
        <v>1661</v>
      </c>
    </row>
    <row r="15" spans="1:9" x14ac:dyDescent="0.35">
      <c r="A15" s="3" t="s">
        <v>897</v>
      </c>
      <c r="B15" s="3" t="s">
        <v>1648</v>
      </c>
      <c r="C15" s="4">
        <v>320</v>
      </c>
      <c r="D15" s="5">
        <v>0.90909090909090895</v>
      </c>
      <c r="E15" s="6">
        <v>214.348432670742</v>
      </c>
      <c r="F15" s="5">
        <v>0.93180767306449297</v>
      </c>
      <c r="G15" s="4">
        <v>352</v>
      </c>
      <c r="H15" s="5">
        <v>4.0113503776576E-2</v>
      </c>
      <c r="I15" s="3" t="s">
        <v>1662</v>
      </c>
    </row>
    <row r="16" spans="1:9" x14ac:dyDescent="0.35">
      <c r="A16" s="3" t="s">
        <v>897</v>
      </c>
      <c r="B16" s="3" t="s">
        <v>1650</v>
      </c>
      <c r="C16" s="4">
        <v>32</v>
      </c>
      <c r="D16" s="5">
        <v>9.0909090909090898E-2</v>
      </c>
      <c r="E16" s="6">
        <v>15.686625922198401</v>
      </c>
      <c r="F16" s="5">
        <v>6.8192326935507405E-2</v>
      </c>
      <c r="G16" s="4">
        <v>352</v>
      </c>
      <c r="H16" s="5">
        <v>4.0113503776576E-2</v>
      </c>
      <c r="I16" s="3" t="s">
        <v>1663</v>
      </c>
    </row>
    <row r="17" spans="1:9" x14ac:dyDescent="0.35">
      <c r="A17" s="3" t="s">
        <v>339</v>
      </c>
      <c r="B17" s="3" t="s">
        <v>1648</v>
      </c>
      <c r="C17" s="4">
        <v>4</v>
      </c>
      <c r="D17" s="5">
        <v>0.8</v>
      </c>
      <c r="E17" s="6">
        <v>1.9574782811470699</v>
      </c>
      <c r="F17" s="5">
        <v>0.857146454008619</v>
      </c>
      <c r="G17" s="4">
        <v>5</v>
      </c>
      <c r="H17" s="5">
        <v>0.46830587250799299</v>
      </c>
      <c r="I17" s="3" t="s">
        <v>1664</v>
      </c>
    </row>
    <row r="18" spans="1:9" x14ac:dyDescent="0.35">
      <c r="A18" s="12" t="s">
        <v>339</v>
      </c>
      <c r="B18" s="12" t="s">
        <v>1650</v>
      </c>
      <c r="C18" s="13">
        <v>1</v>
      </c>
      <c r="D18" s="14">
        <v>0.2</v>
      </c>
      <c r="E18" s="15">
        <v>0.32623679693850899</v>
      </c>
      <c r="F18" s="14">
        <v>0.142853545991381</v>
      </c>
      <c r="G18" s="13">
        <v>5</v>
      </c>
      <c r="H18" s="14">
        <v>0.46830587250799299</v>
      </c>
      <c r="I18" s="12" t="s">
        <v>1284</v>
      </c>
    </row>
    <row r="19" spans="1:9" x14ac:dyDescent="0.35">
      <c r="A19" s="18" t="s">
        <v>228</v>
      </c>
      <c r="B19" s="3"/>
      <c r="C19" s="4"/>
      <c r="D19" s="5"/>
      <c r="E19" s="6"/>
      <c r="F19" s="5"/>
      <c r="G19" s="4"/>
      <c r="H19" s="5"/>
      <c r="I19" s="3"/>
    </row>
    <row r="20" spans="1:9" x14ac:dyDescent="0.35">
      <c r="A20" s="18" t="s">
        <v>146</v>
      </c>
    </row>
    <row r="21" spans="1:9" x14ac:dyDescent="0.35">
      <c r="A21" s="18" t="s">
        <v>905</v>
      </c>
    </row>
    <row r="22" spans="1:9" x14ac:dyDescent="0.35">
      <c r="A2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dimension ref="A1:I11"/>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58</v>
      </c>
    </row>
    <row r="2" spans="1:9" ht="29" x14ac:dyDescent="0.35">
      <c r="A2" s="16" t="s">
        <v>649</v>
      </c>
      <c r="B2" s="16" t="s">
        <v>1647</v>
      </c>
      <c r="C2" s="16" t="s">
        <v>93</v>
      </c>
      <c r="D2" s="16" t="s">
        <v>94</v>
      </c>
      <c r="E2" s="16" t="s">
        <v>95</v>
      </c>
      <c r="F2" s="16" t="s">
        <v>96</v>
      </c>
      <c r="G2" s="16" t="s">
        <v>97</v>
      </c>
      <c r="H2" s="16" t="s">
        <v>98</v>
      </c>
      <c r="I2" s="16" t="s">
        <v>99</v>
      </c>
    </row>
    <row r="3" spans="1:9" x14ac:dyDescent="0.35">
      <c r="A3" s="8" t="s">
        <v>101</v>
      </c>
      <c r="B3" s="8" t="s">
        <v>1648</v>
      </c>
      <c r="C3" s="9">
        <v>3407</v>
      </c>
      <c r="D3" s="10">
        <v>0.92631865144100101</v>
      </c>
      <c r="E3" s="11">
        <v>3192.9934875930699</v>
      </c>
      <c r="F3" s="10">
        <v>0.930061456338792</v>
      </c>
      <c r="G3" s="9">
        <v>3678</v>
      </c>
      <c r="H3" s="10">
        <v>1.12773676647396E-2</v>
      </c>
      <c r="I3" s="8" t="s">
        <v>1665</v>
      </c>
    </row>
    <row r="4" spans="1:9" x14ac:dyDescent="0.35">
      <c r="A4" s="3" t="s">
        <v>101</v>
      </c>
      <c r="B4" s="3" t="s">
        <v>1650</v>
      </c>
      <c r="C4" s="4">
        <v>271</v>
      </c>
      <c r="D4" s="5">
        <v>7.3681348558999493E-2</v>
      </c>
      <c r="E4" s="6">
        <v>240.10597678250099</v>
      </c>
      <c r="F4" s="5">
        <v>6.9938543661208094E-2</v>
      </c>
      <c r="G4" s="4">
        <v>3678</v>
      </c>
      <c r="H4" s="5">
        <v>1.12773676647396E-2</v>
      </c>
      <c r="I4" s="3" t="s">
        <v>1666</v>
      </c>
    </row>
    <row r="5" spans="1:9" x14ac:dyDescent="0.35">
      <c r="A5" s="3" t="s">
        <v>103</v>
      </c>
      <c r="B5" s="3" t="s">
        <v>1648</v>
      </c>
      <c r="C5" s="4">
        <v>283</v>
      </c>
      <c r="D5" s="5">
        <v>0.87888198757764002</v>
      </c>
      <c r="E5" s="6">
        <v>497.79032987663999</v>
      </c>
      <c r="F5" s="5">
        <v>0.88966016093042799</v>
      </c>
      <c r="G5" s="4">
        <v>322</v>
      </c>
      <c r="H5" s="5">
        <v>4.7598835555928899E-2</v>
      </c>
      <c r="I5" s="3" t="s">
        <v>1667</v>
      </c>
    </row>
    <row r="6" spans="1:9" x14ac:dyDescent="0.35">
      <c r="A6" s="3" t="s">
        <v>103</v>
      </c>
      <c r="B6" s="3" t="s">
        <v>1650</v>
      </c>
      <c r="C6" s="4">
        <v>39</v>
      </c>
      <c r="D6" s="5">
        <v>0.12111801242236001</v>
      </c>
      <c r="E6" s="6">
        <v>61.738298848331901</v>
      </c>
      <c r="F6" s="5">
        <v>0.110339839069572</v>
      </c>
      <c r="G6" s="4">
        <v>322</v>
      </c>
      <c r="H6" s="5">
        <v>4.7598835555928899E-2</v>
      </c>
      <c r="I6" s="3" t="s">
        <v>1668</v>
      </c>
    </row>
    <row r="7" spans="1:9" x14ac:dyDescent="0.35">
      <c r="A7" s="3" t="s">
        <v>339</v>
      </c>
      <c r="B7" s="3" t="s">
        <v>1648</v>
      </c>
      <c r="C7" s="4">
        <v>5</v>
      </c>
      <c r="D7" s="5">
        <v>0.625</v>
      </c>
      <c r="E7" s="6">
        <v>7.6153048625708903</v>
      </c>
      <c r="F7" s="5">
        <v>0.49540404533938198</v>
      </c>
      <c r="G7" s="4">
        <v>8</v>
      </c>
      <c r="H7" s="5">
        <v>0.44809001218494299</v>
      </c>
      <c r="I7" s="3" t="s">
        <v>1669</v>
      </c>
    </row>
    <row r="8" spans="1:9" x14ac:dyDescent="0.35">
      <c r="A8" s="12" t="s">
        <v>339</v>
      </c>
      <c r="B8" s="12" t="s">
        <v>1650</v>
      </c>
      <c r="C8" s="13">
        <v>3</v>
      </c>
      <c r="D8" s="14">
        <v>0.375</v>
      </c>
      <c r="E8" s="15">
        <v>7.7566020368851696</v>
      </c>
      <c r="F8" s="14">
        <v>0.50459595466061802</v>
      </c>
      <c r="G8" s="13">
        <v>8</v>
      </c>
      <c r="H8" s="14">
        <v>0.44809001218494299</v>
      </c>
      <c r="I8" s="12" t="s">
        <v>1670</v>
      </c>
    </row>
    <row r="9" spans="1:9" x14ac:dyDescent="0.35">
      <c r="A9" s="18" t="s">
        <v>146</v>
      </c>
      <c r="B9" s="3"/>
      <c r="C9" s="4"/>
      <c r="D9" s="5"/>
      <c r="E9" s="6"/>
      <c r="F9" s="5"/>
      <c r="G9" s="4"/>
      <c r="H9" s="5"/>
      <c r="I9" s="3"/>
    </row>
    <row r="10" spans="1:9" x14ac:dyDescent="0.35">
      <c r="A10" s="18" t="s">
        <v>791</v>
      </c>
    </row>
    <row r="11" spans="1:9" x14ac:dyDescent="0.35">
      <c r="A11"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34"/>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5</v>
      </c>
    </row>
    <row r="2" spans="1:9" ht="29" x14ac:dyDescent="0.35">
      <c r="A2" s="16" t="s">
        <v>91</v>
      </c>
      <c r="B2" s="16" t="s">
        <v>92</v>
      </c>
      <c r="C2" s="16" t="s">
        <v>93</v>
      </c>
      <c r="D2" s="16" t="s">
        <v>94</v>
      </c>
      <c r="E2" s="16" t="s">
        <v>95</v>
      </c>
      <c r="F2" s="16" t="s">
        <v>96</v>
      </c>
      <c r="G2" s="16" t="s">
        <v>97</v>
      </c>
      <c r="H2" s="16" t="s">
        <v>98</v>
      </c>
      <c r="I2" s="16" t="s">
        <v>99</v>
      </c>
    </row>
    <row r="3" spans="1:9" x14ac:dyDescent="0.35">
      <c r="A3" s="8" t="s">
        <v>167</v>
      </c>
      <c r="B3" s="8" t="s">
        <v>103</v>
      </c>
      <c r="C3" s="9">
        <v>1824</v>
      </c>
      <c r="D3" s="10">
        <v>0.58725048293625204</v>
      </c>
      <c r="E3" s="11">
        <v>1887.33453578181</v>
      </c>
      <c r="F3" s="10">
        <v>0.56652431163352202</v>
      </c>
      <c r="G3" s="9">
        <v>3106</v>
      </c>
      <c r="H3" s="10">
        <v>2.27695212887567E-2</v>
      </c>
      <c r="I3" s="8" t="s">
        <v>168</v>
      </c>
    </row>
    <row r="4" spans="1:9" x14ac:dyDescent="0.35">
      <c r="A4" s="3" t="s">
        <v>167</v>
      </c>
      <c r="B4" s="3" t="s">
        <v>101</v>
      </c>
      <c r="C4" s="4">
        <v>1282</v>
      </c>
      <c r="D4" s="5">
        <v>0.41274951706374802</v>
      </c>
      <c r="E4" s="6">
        <v>1444.0927251946</v>
      </c>
      <c r="F4" s="5">
        <v>0.43347568836647798</v>
      </c>
      <c r="G4" s="4">
        <v>3106</v>
      </c>
      <c r="H4" s="5">
        <v>2.27695212887567E-2</v>
      </c>
      <c r="I4" s="3" t="s">
        <v>169</v>
      </c>
    </row>
    <row r="5" spans="1:9" x14ac:dyDescent="0.35">
      <c r="A5" s="3" t="s">
        <v>170</v>
      </c>
      <c r="B5" s="3" t="s">
        <v>103</v>
      </c>
      <c r="C5" s="4">
        <v>2993</v>
      </c>
      <c r="D5" s="5">
        <v>0.96361880231809405</v>
      </c>
      <c r="E5" s="6">
        <v>3230.0132238573401</v>
      </c>
      <c r="F5" s="5">
        <v>0.96955838168612896</v>
      </c>
      <c r="G5" s="4">
        <v>3106</v>
      </c>
      <c r="H5" s="5">
        <v>8.6594448488829801E-3</v>
      </c>
      <c r="I5" s="3" t="s">
        <v>171</v>
      </c>
    </row>
    <row r="6" spans="1:9" x14ac:dyDescent="0.35">
      <c r="A6" s="3" t="s">
        <v>170</v>
      </c>
      <c r="B6" s="3" t="s">
        <v>101</v>
      </c>
      <c r="C6" s="4">
        <v>113</v>
      </c>
      <c r="D6" s="5">
        <v>3.6381197681906001E-2</v>
      </c>
      <c r="E6" s="6">
        <v>101.414037119068</v>
      </c>
      <c r="F6" s="5">
        <v>3.04416183138707E-2</v>
      </c>
      <c r="G6" s="4">
        <v>3106</v>
      </c>
      <c r="H6" s="5">
        <v>8.6594448488829905E-3</v>
      </c>
      <c r="I6" s="3" t="s">
        <v>172</v>
      </c>
    </row>
    <row r="7" spans="1:9" x14ac:dyDescent="0.35">
      <c r="A7" s="3" t="s">
        <v>173</v>
      </c>
      <c r="B7" s="3" t="s">
        <v>103</v>
      </c>
      <c r="C7" s="4">
        <v>3022</v>
      </c>
      <c r="D7" s="5">
        <v>0.97295556986477805</v>
      </c>
      <c r="E7" s="6">
        <v>3236.5679677650101</v>
      </c>
      <c r="F7" s="5">
        <v>0.97152592994523501</v>
      </c>
      <c r="G7" s="4">
        <v>3106</v>
      </c>
      <c r="H7" s="5">
        <v>7.5021258186386101E-3</v>
      </c>
      <c r="I7" s="3" t="s">
        <v>174</v>
      </c>
    </row>
    <row r="8" spans="1:9" x14ac:dyDescent="0.35">
      <c r="A8" s="3" t="s">
        <v>173</v>
      </c>
      <c r="B8" s="3" t="s">
        <v>101</v>
      </c>
      <c r="C8" s="4">
        <v>84</v>
      </c>
      <c r="D8" s="5">
        <v>2.7044430135222199E-2</v>
      </c>
      <c r="E8" s="6">
        <v>94.859293211395098</v>
      </c>
      <c r="F8" s="5">
        <v>2.84740700547647E-2</v>
      </c>
      <c r="G8" s="4">
        <v>3106</v>
      </c>
      <c r="H8" s="5">
        <v>7.5021258186385997E-3</v>
      </c>
      <c r="I8" s="3" t="s">
        <v>175</v>
      </c>
    </row>
    <row r="9" spans="1:9" x14ac:dyDescent="0.35">
      <c r="A9" s="3" t="s">
        <v>176</v>
      </c>
      <c r="B9" s="3" t="s">
        <v>103</v>
      </c>
      <c r="C9" s="4">
        <v>2873</v>
      </c>
      <c r="D9" s="5">
        <v>0.92498390212491999</v>
      </c>
      <c r="E9" s="6">
        <v>3107.5667564743899</v>
      </c>
      <c r="F9" s="5">
        <v>0.93280342418870499</v>
      </c>
      <c r="G9" s="4">
        <v>3106</v>
      </c>
      <c r="H9" s="5">
        <v>1.2182691419816601E-2</v>
      </c>
      <c r="I9" s="3" t="s">
        <v>177</v>
      </c>
    </row>
    <row r="10" spans="1:9" x14ac:dyDescent="0.35">
      <c r="A10" s="3" t="s">
        <v>176</v>
      </c>
      <c r="B10" s="3" t="s">
        <v>101</v>
      </c>
      <c r="C10" s="4">
        <v>233</v>
      </c>
      <c r="D10" s="5">
        <v>7.5016097875080498E-2</v>
      </c>
      <c r="E10" s="6">
        <v>223.86050450201699</v>
      </c>
      <c r="F10" s="5">
        <v>6.71965758112954E-2</v>
      </c>
      <c r="G10" s="4">
        <v>3106</v>
      </c>
      <c r="H10" s="5">
        <v>1.2182691419816601E-2</v>
      </c>
      <c r="I10" s="3" t="s">
        <v>178</v>
      </c>
    </row>
    <row r="11" spans="1:9" x14ac:dyDescent="0.35">
      <c r="A11" s="3" t="s">
        <v>179</v>
      </c>
      <c r="B11" s="3" t="s">
        <v>103</v>
      </c>
      <c r="C11" s="4">
        <v>1231</v>
      </c>
      <c r="D11" s="5">
        <v>0.39632968448164801</v>
      </c>
      <c r="E11" s="6">
        <v>1345.3284508837901</v>
      </c>
      <c r="F11" s="5">
        <v>0.40382945371272799</v>
      </c>
      <c r="G11" s="4">
        <v>3106</v>
      </c>
      <c r="H11" s="5">
        <v>2.26217986699025E-2</v>
      </c>
      <c r="I11" s="3" t="s">
        <v>180</v>
      </c>
    </row>
    <row r="12" spans="1:9" x14ac:dyDescent="0.35">
      <c r="A12" s="3" t="s">
        <v>179</v>
      </c>
      <c r="B12" s="3" t="s">
        <v>101</v>
      </c>
      <c r="C12" s="4">
        <v>1875</v>
      </c>
      <c r="D12" s="5">
        <v>0.60367031551835204</v>
      </c>
      <c r="E12" s="6">
        <v>1986.0988100926199</v>
      </c>
      <c r="F12" s="5">
        <v>0.59617054628727195</v>
      </c>
      <c r="G12" s="4">
        <v>3106</v>
      </c>
      <c r="H12" s="5">
        <v>2.26217986699025E-2</v>
      </c>
      <c r="I12" s="3" t="s">
        <v>181</v>
      </c>
    </row>
    <row r="13" spans="1:9" x14ac:dyDescent="0.35">
      <c r="A13" s="3" t="s">
        <v>182</v>
      </c>
      <c r="B13" s="3" t="s">
        <v>103</v>
      </c>
      <c r="C13" s="4">
        <v>2993</v>
      </c>
      <c r="D13" s="5">
        <v>0.96361880231809405</v>
      </c>
      <c r="E13" s="6">
        <v>3229.2949255212602</v>
      </c>
      <c r="F13" s="5">
        <v>0.96934276889322901</v>
      </c>
      <c r="G13" s="4">
        <v>3106</v>
      </c>
      <c r="H13" s="5">
        <v>8.6594448488829801E-3</v>
      </c>
      <c r="I13" s="3" t="s">
        <v>171</v>
      </c>
    </row>
    <row r="14" spans="1:9" x14ac:dyDescent="0.35">
      <c r="A14" s="3" t="s">
        <v>182</v>
      </c>
      <c r="B14" s="3" t="s">
        <v>101</v>
      </c>
      <c r="C14" s="4">
        <v>113</v>
      </c>
      <c r="D14" s="5">
        <v>3.6381197681906001E-2</v>
      </c>
      <c r="E14" s="6">
        <v>102.13233545515</v>
      </c>
      <c r="F14" s="5">
        <v>3.0657231106770801E-2</v>
      </c>
      <c r="G14" s="4">
        <v>3106</v>
      </c>
      <c r="H14" s="5">
        <v>8.6594448488829905E-3</v>
      </c>
      <c r="I14" s="3" t="s">
        <v>172</v>
      </c>
    </row>
    <row r="15" spans="1:9" x14ac:dyDescent="0.35">
      <c r="A15" s="3" t="s">
        <v>183</v>
      </c>
      <c r="B15" s="3" t="s">
        <v>103</v>
      </c>
      <c r="C15" s="4">
        <v>2995</v>
      </c>
      <c r="D15" s="5">
        <v>0.96426271732131397</v>
      </c>
      <c r="E15" s="6">
        <v>3206.9671452193702</v>
      </c>
      <c r="F15" s="5">
        <v>0.96264060235835203</v>
      </c>
      <c r="G15" s="4">
        <v>3106</v>
      </c>
      <c r="H15" s="5">
        <v>8.5853375139649506E-3</v>
      </c>
      <c r="I15" s="3" t="s">
        <v>184</v>
      </c>
    </row>
    <row r="16" spans="1:9" x14ac:dyDescent="0.35">
      <c r="A16" s="3" t="s">
        <v>183</v>
      </c>
      <c r="B16" s="3" t="s">
        <v>101</v>
      </c>
      <c r="C16" s="4">
        <v>111</v>
      </c>
      <c r="D16" s="5">
        <v>3.5737282678686401E-2</v>
      </c>
      <c r="E16" s="6">
        <v>124.460115757043</v>
      </c>
      <c r="F16" s="5">
        <v>3.7359397641647599E-2</v>
      </c>
      <c r="G16" s="4">
        <v>3106</v>
      </c>
      <c r="H16" s="5">
        <v>8.5853375139649506E-3</v>
      </c>
      <c r="I16" s="3" t="s">
        <v>185</v>
      </c>
    </row>
    <row r="17" spans="1:9" x14ac:dyDescent="0.35">
      <c r="A17" s="3" t="s">
        <v>186</v>
      </c>
      <c r="B17" s="3" t="s">
        <v>103</v>
      </c>
      <c r="C17" s="4">
        <v>2995</v>
      </c>
      <c r="D17" s="5">
        <v>0.96426271732131397</v>
      </c>
      <c r="E17" s="6">
        <v>3217.9742819594899</v>
      </c>
      <c r="F17" s="5">
        <v>0.96594463269665798</v>
      </c>
      <c r="G17" s="4">
        <v>3106</v>
      </c>
      <c r="H17" s="5">
        <v>8.5853375139649506E-3</v>
      </c>
      <c r="I17" s="3" t="s">
        <v>187</v>
      </c>
    </row>
    <row r="18" spans="1:9" x14ac:dyDescent="0.35">
      <c r="A18" s="3" t="s">
        <v>186</v>
      </c>
      <c r="B18" s="3" t="s">
        <v>101</v>
      </c>
      <c r="C18" s="4">
        <v>111</v>
      </c>
      <c r="D18" s="5">
        <v>3.5737282678686401E-2</v>
      </c>
      <c r="E18" s="6">
        <v>113.45297901692</v>
      </c>
      <c r="F18" s="5">
        <v>3.40553673033425E-2</v>
      </c>
      <c r="G18" s="4">
        <v>3106</v>
      </c>
      <c r="H18" s="5">
        <v>8.5853375139649506E-3</v>
      </c>
      <c r="I18" s="3" t="s">
        <v>188</v>
      </c>
    </row>
    <row r="19" spans="1:9" x14ac:dyDescent="0.35">
      <c r="A19" s="3" t="s">
        <v>189</v>
      </c>
      <c r="B19" s="3" t="s">
        <v>103</v>
      </c>
      <c r="C19" s="4">
        <v>3064</v>
      </c>
      <c r="D19" s="5">
        <v>0.98647778493238902</v>
      </c>
      <c r="E19" s="6">
        <v>3289.03075968651</v>
      </c>
      <c r="F19" s="5">
        <v>0.98727377247988402</v>
      </c>
      <c r="G19" s="4">
        <v>3106</v>
      </c>
      <c r="H19" s="5">
        <v>5.3415401372250001E-3</v>
      </c>
      <c r="I19" s="3" t="s">
        <v>190</v>
      </c>
    </row>
    <row r="20" spans="1:9" x14ac:dyDescent="0.35">
      <c r="A20" s="3" t="s">
        <v>189</v>
      </c>
      <c r="B20" s="3" t="s">
        <v>101</v>
      </c>
      <c r="C20" s="4">
        <v>42</v>
      </c>
      <c r="D20" s="5">
        <v>1.35222150676111E-2</v>
      </c>
      <c r="E20" s="6">
        <v>42.3965012899016</v>
      </c>
      <c r="F20" s="5">
        <v>1.27262275201157E-2</v>
      </c>
      <c r="G20" s="4">
        <v>3106</v>
      </c>
      <c r="H20" s="5">
        <v>5.3415401372250001E-3</v>
      </c>
      <c r="I20" s="3" t="s">
        <v>191</v>
      </c>
    </row>
    <row r="21" spans="1:9" x14ac:dyDescent="0.35">
      <c r="A21" s="3" t="s">
        <v>192</v>
      </c>
      <c r="B21" s="3" t="s">
        <v>103</v>
      </c>
      <c r="C21" s="4">
        <v>2972</v>
      </c>
      <c r="D21" s="5">
        <v>0.95685769478428895</v>
      </c>
      <c r="E21" s="6">
        <v>3183.0826441192798</v>
      </c>
      <c r="F21" s="5">
        <v>0.95547115238120095</v>
      </c>
      <c r="G21" s="4">
        <v>3106</v>
      </c>
      <c r="H21" s="5">
        <v>9.3966764247675506E-3</v>
      </c>
      <c r="I21" s="3" t="s">
        <v>193</v>
      </c>
    </row>
    <row r="22" spans="1:9" x14ac:dyDescent="0.35">
      <c r="A22" s="3" t="s">
        <v>192</v>
      </c>
      <c r="B22" s="3" t="s">
        <v>101</v>
      </c>
      <c r="C22" s="4">
        <v>134</v>
      </c>
      <c r="D22" s="5">
        <v>4.3142305215711503E-2</v>
      </c>
      <c r="E22" s="6">
        <v>148.34461685713001</v>
      </c>
      <c r="F22" s="5">
        <v>4.4528847618798502E-2</v>
      </c>
      <c r="G22" s="4">
        <v>3106</v>
      </c>
      <c r="H22" s="5">
        <v>9.3966764247675593E-3</v>
      </c>
      <c r="I22" s="3" t="s">
        <v>194</v>
      </c>
    </row>
    <row r="23" spans="1:9" x14ac:dyDescent="0.35">
      <c r="A23" s="3" t="s">
        <v>195</v>
      </c>
      <c r="B23" s="3" t="s">
        <v>103</v>
      </c>
      <c r="C23" s="4">
        <v>2868</v>
      </c>
      <c r="D23" s="5">
        <v>0.92337411461687102</v>
      </c>
      <c r="E23" s="6">
        <v>3106.1873312907201</v>
      </c>
      <c r="F23" s="5">
        <v>0.93238935986263305</v>
      </c>
      <c r="G23" s="4">
        <v>3106</v>
      </c>
      <c r="H23" s="5">
        <v>1.2301994327998099E-2</v>
      </c>
      <c r="I23" s="3" t="s">
        <v>196</v>
      </c>
    </row>
    <row r="24" spans="1:9" x14ac:dyDescent="0.35">
      <c r="A24" s="3" t="s">
        <v>195</v>
      </c>
      <c r="B24" s="3" t="s">
        <v>101</v>
      </c>
      <c r="C24" s="4">
        <v>238</v>
      </c>
      <c r="D24" s="5">
        <v>7.6625885383129394E-2</v>
      </c>
      <c r="E24" s="6">
        <v>225.23992968569101</v>
      </c>
      <c r="F24" s="5">
        <v>6.7610640137367201E-2</v>
      </c>
      <c r="G24" s="4">
        <v>3106</v>
      </c>
      <c r="H24" s="5">
        <v>1.2301994327998099E-2</v>
      </c>
      <c r="I24" s="3" t="s">
        <v>197</v>
      </c>
    </row>
    <row r="25" spans="1:9" x14ac:dyDescent="0.35">
      <c r="A25" s="3" t="s">
        <v>198</v>
      </c>
      <c r="B25" s="3" t="s">
        <v>103</v>
      </c>
      <c r="C25" s="4">
        <v>2573</v>
      </c>
      <c r="D25" s="5">
        <v>0.82839665164198295</v>
      </c>
      <c r="E25" s="6">
        <v>2760.7824232356402</v>
      </c>
      <c r="F25" s="5">
        <v>0.82870860053731998</v>
      </c>
      <c r="G25" s="4">
        <v>3106</v>
      </c>
      <c r="H25" s="5">
        <v>1.74373694052865E-2</v>
      </c>
      <c r="I25" s="3" t="s">
        <v>199</v>
      </c>
    </row>
    <row r="26" spans="1:9" x14ac:dyDescent="0.35">
      <c r="A26" s="3" t="s">
        <v>198</v>
      </c>
      <c r="B26" s="3" t="s">
        <v>101</v>
      </c>
      <c r="C26" s="4">
        <v>533</v>
      </c>
      <c r="D26" s="5">
        <v>0.17160334835801699</v>
      </c>
      <c r="E26" s="6">
        <v>570.64483774077303</v>
      </c>
      <c r="F26" s="5">
        <v>0.17129139946267999</v>
      </c>
      <c r="G26" s="4">
        <v>3106</v>
      </c>
      <c r="H26" s="5">
        <v>1.74373694052865E-2</v>
      </c>
      <c r="I26" s="3" t="s">
        <v>200</v>
      </c>
    </row>
    <row r="27" spans="1:9" x14ac:dyDescent="0.35">
      <c r="A27" s="3" t="s">
        <v>201</v>
      </c>
      <c r="B27" s="3" t="s">
        <v>103</v>
      </c>
      <c r="C27" s="4">
        <v>2896</v>
      </c>
      <c r="D27" s="5">
        <v>0.93238892466194501</v>
      </c>
      <c r="E27" s="6">
        <v>3119.60650879182</v>
      </c>
      <c r="F27" s="5">
        <v>0.93641741644315402</v>
      </c>
      <c r="G27" s="4">
        <v>3106</v>
      </c>
      <c r="H27" s="5">
        <v>1.1611983139113401E-2</v>
      </c>
      <c r="I27" s="3" t="s">
        <v>202</v>
      </c>
    </row>
    <row r="28" spans="1:9" x14ac:dyDescent="0.35">
      <c r="A28" s="3" t="s">
        <v>201</v>
      </c>
      <c r="B28" s="3" t="s">
        <v>101</v>
      </c>
      <c r="C28" s="4">
        <v>210</v>
      </c>
      <c r="D28" s="5">
        <v>6.7611075338055396E-2</v>
      </c>
      <c r="E28" s="6">
        <v>211.82075218458701</v>
      </c>
      <c r="F28" s="5">
        <v>6.3582583556845804E-2</v>
      </c>
      <c r="G28" s="4">
        <v>3106</v>
      </c>
      <c r="H28" s="5">
        <v>1.1611983139113401E-2</v>
      </c>
      <c r="I28" s="3" t="s">
        <v>203</v>
      </c>
    </row>
    <row r="29" spans="1:9" x14ac:dyDescent="0.35">
      <c r="A29" s="3" t="s">
        <v>204</v>
      </c>
      <c r="B29" s="3" t="s">
        <v>103</v>
      </c>
      <c r="C29" s="4">
        <v>3083</v>
      </c>
      <c r="D29" s="5">
        <v>0.99259497746297498</v>
      </c>
      <c r="E29" s="6">
        <v>3296.1098248005401</v>
      </c>
      <c r="F29" s="5">
        <v>0.98939870709783395</v>
      </c>
      <c r="G29" s="4">
        <v>3106</v>
      </c>
      <c r="H29" s="5">
        <v>3.9650452759908998E-3</v>
      </c>
      <c r="I29" s="3" t="s">
        <v>205</v>
      </c>
    </row>
    <row r="30" spans="1:9" x14ac:dyDescent="0.35">
      <c r="A30" s="3" t="s">
        <v>204</v>
      </c>
      <c r="B30" s="3" t="s">
        <v>101</v>
      </c>
      <c r="C30" s="4">
        <v>23</v>
      </c>
      <c r="D30" s="5">
        <v>7.40502253702511E-3</v>
      </c>
      <c r="E30" s="6">
        <v>35.317436175871102</v>
      </c>
      <c r="F30" s="5">
        <v>1.0601292902165899E-2</v>
      </c>
      <c r="G30" s="4">
        <v>3106</v>
      </c>
      <c r="H30" s="5">
        <v>3.9650452759908998E-3</v>
      </c>
      <c r="I30" s="3" t="s">
        <v>206</v>
      </c>
    </row>
    <row r="31" spans="1:9" x14ac:dyDescent="0.35">
      <c r="A31" s="3" t="s">
        <v>207</v>
      </c>
      <c r="B31" s="3" t="s">
        <v>103</v>
      </c>
      <c r="C31" s="4">
        <v>3100</v>
      </c>
      <c r="D31" s="5">
        <v>0.99806825499034102</v>
      </c>
      <c r="E31" s="6">
        <v>3324.8553475383001</v>
      </c>
      <c r="F31" s="5">
        <v>0.99802729793470402</v>
      </c>
      <c r="G31" s="4">
        <v>3106</v>
      </c>
      <c r="H31" s="5">
        <v>2.0307382195090501E-3</v>
      </c>
      <c r="I31" s="3" t="s">
        <v>208</v>
      </c>
    </row>
    <row r="32" spans="1:9" x14ac:dyDescent="0.35">
      <c r="A32" s="12" t="s">
        <v>207</v>
      </c>
      <c r="B32" s="12" t="s">
        <v>101</v>
      </c>
      <c r="C32" s="13">
        <v>6</v>
      </c>
      <c r="D32" s="14">
        <v>1.9317450096587301E-3</v>
      </c>
      <c r="E32" s="15">
        <v>6.5719134381121496</v>
      </c>
      <c r="F32" s="14">
        <v>1.9727020652961801E-3</v>
      </c>
      <c r="G32" s="13">
        <v>3106</v>
      </c>
      <c r="H32" s="14">
        <v>2.0307382195090401E-3</v>
      </c>
      <c r="I32" s="12" t="s">
        <v>209</v>
      </c>
    </row>
    <row r="33" spans="1:9" x14ac:dyDescent="0.35">
      <c r="A33" s="18" t="s">
        <v>210</v>
      </c>
      <c r="B33" s="3"/>
      <c r="C33" s="4"/>
      <c r="D33" s="5"/>
      <c r="E33" s="6"/>
      <c r="F33" s="5"/>
      <c r="G33" s="4"/>
      <c r="H33" s="5"/>
      <c r="I33" s="3"/>
    </row>
    <row r="34" spans="1:9" x14ac:dyDescent="0.35">
      <c r="A34"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dimension ref="A1:I17"/>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59</v>
      </c>
    </row>
    <row r="2" spans="1:9" ht="29" x14ac:dyDescent="0.35">
      <c r="A2" s="16" t="s">
        <v>1671</v>
      </c>
      <c r="B2" s="16" t="s">
        <v>1647</v>
      </c>
      <c r="C2" s="16" t="s">
        <v>93</v>
      </c>
      <c r="D2" s="16" t="s">
        <v>94</v>
      </c>
      <c r="E2" s="16" t="s">
        <v>95</v>
      </c>
      <c r="F2" s="16" t="s">
        <v>96</v>
      </c>
      <c r="G2" s="16" t="s">
        <v>97</v>
      </c>
      <c r="H2" s="16" t="s">
        <v>98</v>
      </c>
      <c r="I2" s="16" t="s">
        <v>99</v>
      </c>
    </row>
    <row r="3" spans="1:9" x14ac:dyDescent="0.35">
      <c r="A3" s="8" t="s">
        <v>145</v>
      </c>
      <c r="B3" s="8" t="s">
        <v>1648</v>
      </c>
      <c r="C3" s="9">
        <v>4</v>
      </c>
      <c r="D3" s="10">
        <v>1</v>
      </c>
      <c r="E3" s="11">
        <v>4.6320429320312604</v>
      </c>
      <c r="F3" s="10">
        <v>1</v>
      </c>
      <c r="G3" s="9">
        <v>4</v>
      </c>
      <c r="H3" s="10">
        <v>0</v>
      </c>
      <c r="I3" s="8" t="s">
        <v>1672</v>
      </c>
    </row>
    <row r="4" spans="1:9" x14ac:dyDescent="0.35">
      <c r="A4" s="3" t="s">
        <v>1673</v>
      </c>
      <c r="B4" s="3" t="s">
        <v>1648</v>
      </c>
      <c r="C4" s="4">
        <v>771</v>
      </c>
      <c r="D4" s="5">
        <v>0.95420792079207895</v>
      </c>
      <c r="E4" s="6">
        <v>834.70285655390296</v>
      </c>
      <c r="F4" s="5">
        <v>0.944058831660332</v>
      </c>
      <c r="G4" s="4">
        <v>808</v>
      </c>
      <c r="H4" s="5">
        <v>1.9251546584908599E-2</v>
      </c>
      <c r="I4" s="3" t="s">
        <v>1674</v>
      </c>
    </row>
    <row r="5" spans="1:9" x14ac:dyDescent="0.35">
      <c r="A5" s="3" t="s">
        <v>1673</v>
      </c>
      <c r="B5" s="3" t="s">
        <v>1650</v>
      </c>
      <c r="C5" s="4">
        <v>37</v>
      </c>
      <c r="D5" s="5">
        <v>4.5792079207920798E-2</v>
      </c>
      <c r="E5" s="6">
        <v>49.461168569295303</v>
      </c>
      <c r="F5" s="5">
        <v>5.5941168339668099E-2</v>
      </c>
      <c r="G5" s="4">
        <v>808</v>
      </c>
      <c r="H5" s="5">
        <v>1.9251546584908599E-2</v>
      </c>
      <c r="I5" s="3" t="s">
        <v>1675</v>
      </c>
    </row>
    <row r="6" spans="1:9" x14ac:dyDescent="0.35">
      <c r="A6" s="3" t="s">
        <v>1676</v>
      </c>
      <c r="B6" s="3" t="s">
        <v>1648</v>
      </c>
      <c r="C6" s="4">
        <v>2382</v>
      </c>
      <c r="D6" s="5">
        <v>0.92720903075126504</v>
      </c>
      <c r="E6" s="6">
        <v>2383.3598805320098</v>
      </c>
      <c r="F6" s="5">
        <v>0.92966741160827404</v>
      </c>
      <c r="G6" s="4">
        <v>2569</v>
      </c>
      <c r="H6" s="5">
        <v>1.34183816514141E-2</v>
      </c>
      <c r="I6" s="3" t="s">
        <v>1677</v>
      </c>
    </row>
    <row r="7" spans="1:9" x14ac:dyDescent="0.35">
      <c r="A7" s="3" t="s">
        <v>1676</v>
      </c>
      <c r="B7" s="3" t="s">
        <v>1650</v>
      </c>
      <c r="C7" s="4">
        <v>187</v>
      </c>
      <c r="D7" s="5">
        <v>7.2790969248734905E-2</v>
      </c>
      <c r="E7" s="6">
        <v>180.30950356410199</v>
      </c>
      <c r="F7" s="5">
        <v>7.0332588391726097E-2</v>
      </c>
      <c r="G7" s="4">
        <v>2569</v>
      </c>
      <c r="H7" s="5">
        <v>1.34183816514141E-2</v>
      </c>
      <c r="I7" s="3" t="s">
        <v>1678</v>
      </c>
    </row>
    <row r="8" spans="1:9" x14ac:dyDescent="0.35">
      <c r="A8" s="3" t="s">
        <v>1679</v>
      </c>
      <c r="B8" s="3" t="s">
        <v>1648</v>
      </c>
      <c r="C8" s="4">
        <v>359</v>
      </c>
      <c r="D8" s="5">
        <v>0.87347931873479301</v>
      </c>
      <c r="E8" s="6">
        <v>296.62949892103802</v>
      </c>
      <c r="F8" s="5">
        <v>0.87679189302022198</v>
      </c>
      <c r="G8" s="4">
        <v>411</v>
      </c>
      <c r="H8" s="5">
        <v>4.2928012121358397E-2</v>
      </c>
      <c r="I8" s="3" t="s">
        <v>1680</v>
      </c>
    </row>
    <row r="9" spans="1:9" x14ac:dyDescent="0.35">
      <c r="A9" s="3" t="s">
        <v>1679</v>
      </c>
      <c r="B9" s="3" t="s">
        <v>1650</v>
      </c>
      <c r="C9" s="4">
        <v>52</v>
      </c>
      <c r="D9" s="5">
        <v>0.12652068126520699</v>
      </c>
      <c r="E9" s="6">
        <v>41.682820435907502</v>
      </c>
      <c r="F9" s="5">
        <v>0.12320810697977901</v>
      </c>
      <c r="G9" s="4">
        <v>411</v>
      </c>
      <c r="H9" s="5">
        <v>4.2928012121358397E-2</v>
      </c>
      <c r="I9" s="3" t="s">
        <v>1681</v>
      </c>
    </row>
    <row r="10" spans="1:9" x14ac:dyDescent="0.35">
      <c r="A10" s="3" t="s">
        <v>1682</v>
      </c>
      <c r="B10" s="3" t="s">
        <v>1648</v>
      </c>
      <c r="C10" s="4">
        <v>160</v>
      </c>
      <c r="D10" s="5">
        <v>0.85106382978723405</v>
      </c>
      <c r="E10" s="6">
        <v>145.60680229628099</v>
      </c>
      <c r="F10" s="5">
        <v>0.82983208115330598</v>
      </c>
      <c r="G10" s="4">
        <v>188</v>
      </c>
      <c r="H10" s="5">
        <v>6.7976194480697194E-2</v>
      </c>
      <c r="I10" s="3" t="s">
        <v>1683</v>
      </c>
    </row>
    <row r="11" spans="1:9" x14ac:dyDescent="0.35">
      <c r="A11" s="3" t="s">
        <v>1682</v>
      </c>
      <c r="B11" s="3" t="s">
        <v>1650</v>
      </c>
      <c r="C11" s="4">
        <v>28</v>
      </c>
      <c r="D11" s="5">
        <v>0.14893617021276601</v>
      </c>
      <c r="E11" s="6">
        <v>29.858578716605201</v>
      </c>
      <c r="F11" s="5">
        <v>0.17016791884669399</v>
      </c>
      <c r="G11" s="4">
        <v>188</v>
      </c>
      <c r="H11" s="5">
        <v>6.7976194480697194E-2</v>
      </c>
      <c r="I11" s="3" t="s">
        <v>1684</v>
      </c>
    </row>
    <row r="12" spans="1:9" x14ac:dyDescent="0.35">
      <c r="A12" s="3" t="s">
        <v>1685</v>
      </c>
      <c r="B12" s="3" t="s">
        <v>1648</v>
      </c>
      <c r="C12" s="4">
        <v>19</v>
      </c>
      <c r="D12" s="5">
        <v>0.67857142857142905</v>
      </c>
      <c r="E12" s="6">
        <v>33.4680410970211</v>
      </c>
      <c r="F12" s="5">
        <v>0.80149827196578805</v>
      </c>
      <c r="G12" s="4">
        <v>28</v>
      </c>
      <c r="H12" s="5">
        <v>0.23105513397182501</v>
      </c>
      <c r="I12" s="3" t="s">
        <v>1686</v>
      </c>
    </row>
    <row r="13" spans="1:9" x14ac:dyDescent="0.35">
      <c r="A13" s="12" t="s">
        <v>1685</v>
      </c>
      <c r="B13" s="12" t="s">
        <v>1650</v>
      </c>
      <c r="C13" s="13">
        <v>9</v>
      </c>
      <c r="D13" s="14">
        <v>0.32142857142857101</v>
      </c>
      <c r="E13" s="15">
        <v>8.2888063818087598</v>
      </c>
      <c r="F13" s="14">
        <v>0.19850172803421201</v>
      </c>
      <c r="G13" s="13">
        <v>28</v>
      </c>
      <c r="H13" s="14">
        <v>0.23105513397182501</v>
      </c>
      <c r="I13" s="12" t="s">
        <v>1687</v>
      </c>
    </row>
    <row r="14" spans="1:9" x14ac:dyDescent="0.35">
      <c r="A14" s="18" t="s">
        <v>228</v>
      </c>
      <c r="B14" s="3"/>
      <c r="C14" s="4"/>
      <c r="D14" s="5"/>
      <c r="E14" s="6"/>
      <c r="F14" s="5"/>
      <c r="G14" s="4"/>
      <c r="H14" s="5"/>
      <c r="I14" s="3"/>
    </row>
    <row r="15" spans="1:9" x14ac:dyDescent="0.35">
      <c r="A15" s="18" t="s">
        <v>146</v>
      </c>
    </row>
    <row r="16" spans="1:9" x14ac:dyDescent="0.35">
      <c r="A16" s="18" t="s">
        <v>1688</v>
      </c>
    </row>
    <row r="17" spans="1:1" x14ac:dyDescent="0.35">
      <c r="A17"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dimension ref="A1:H14"/>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60</v>
      </c>
    </row>
    <row r="2" spans="1:8" ht="29" x14ac:dyDescent="0.35">
      <c r="A2" s="16" t="s">
        <v>1689</v>
      </c>
      <c r="B2" s="16" t="s">
        <v>93</v>
      </c>
      <c r="C2" s="16" t="s">
        <v>94</v>
      </c>
      <c r="D2" s="16" t="s">
        <v>95</v>
      </c>
      <c r="E2" s="16" t="s">
        <v>96</v>
      </c>
      <c r="F2" s="16" t="s">
        <v>97</v>
      </c>
      <c r="G2" s="16" t="s">
        <v>98</v>
      </c>
      <c r="H2" s="16" t="s">
        <v>99</v>
      </c>
    </row>
    <row r="3" spans="1:8" x14ac:dyDescent="0.35">
      <c r="A3" s="8" t="s">
        <v>1690</v>
      </c>
      <c r="B3" s="9">
        <v>231</v>
      </c>
      <c r="C3" s="10">
        <v>0.73801916932907397</v>
      </c>
      <c r="D3" s="11">
        <v>217.11581620654701</v>
      </c>
      <c r="E3" s="10">
        <v>0.70127648810985599</v>
      </c>
      <c r="F3" s="9">
        <v>313</v>
      </c>
      <c r="G3" s="10">
        <v>6.5065537901843107E-2</v>
      </c>
      <c r="H3" s="8" t="s">
        <v>1691</v>
      </c>
    </row>
    <row r="4" spans="1:8" x14ac:dyDescent="0.35">
      <c r="A4" s="3" t="s">
        <v>1692</v>
      </c>
      <c r="B4" s="4">
        <v>20</v>
      </c>
      <c r="C4" s="5">
        <v>6.3897763578274799E-2</v>
      </c>
      <c r="D4" s="6">
        <v>25.273932585453998</v>
      </c>
      <c r="E4" s="5">
        <v>8.1633917758396707E-2</v>
      </c>
      <c r="F4" s="4">
        <v>313</v>
      </c>
      <c r="G4" s="5">
        <v>3.61898611087366E-2</v>
      </c>
      <c r="H4" s="3" t="s">
        <v>1693</v>
      </c>
    </row>
    <row r="5" spans="1:8" x14ac:dyDescent="0.35">
      <c r="A5" s="3" t="s">
        <v>1694</v>
      </c>
      <c r="B5" s="4">
        <v>14</v>
      </c>
      <c r="C5" s="5">
        <v>4.4728434504792303E-2</v>
      </c>
      <c r="D5" s="6">
        <v>17.391226012819399</v>
      </c>
      <c r="E5" s="5">
        <v>5.6173051393880902E-2</v>
      </c>
      <c r="F5" s="4">
        <v>313</v>
      </c>
      <c r="G5" s="5">
        <v>3.0587058967569698E-2</v>
      </c>
      <c r="H5" s="3" t="s">
        <v>1695</v>
      </c>
    </row>
    <row r="6" spans="1:8" x14ac:dyDescent="0.35">
      <c r="A6" s="3" t="s">
        <v>1696</v>
      </c>
      <c r="B6" s="4">
        <v>3</v>
      </c>
      <c r="C6" s="5">
        <v>9.5846645367412102E-3</v>
      </c>
      <c r="D6" s="6">
        <v>4.8907839128980299</v>
      </c>
      <c r="E6" s="5">
        <v>1.5797060879611299E-2</v>
      </c>
      <c r="F6" s="4">
        <v>313</v>
      </c>
      <c r="G6" s="5">
        <v>1.4417155498149099E-2</v>
      </c>
      <c r="H6" s="3" t="s">
        <v>1697</v>
      </c>
    </row>
    <row r="7" spans="1:8" x14ac:dyDescent="0.35">
      <c r="A7" s="3" t="s">
        <v>1698</v>
      </c>
      <c r="B7" s="4">
        <v>2</v>
      </c>
      <c r="C7" s="5">
        <v>6.3897763578274801E-3</v>
      </c>
      <c r="D7" s="6">
        <v>0.81112544523219299</v>
      </c>
      <c r="E7" s="5">
        <v>2.61990680175894E-3</v>
      </c>
      <c r="F7" s="4">
        <v>313</v>
      </c>
      <c r="G7" s="5">
        <v>1.17905292681351E-2</v>
      </c>
      <c r="H7" s="3" t="s">
        <v>802</v>
      </c>
    </row>
    <row r="8" spans="1:8" x14ac:dyDescent="0.35">
      <c r="A8" s="3" t="s">
        <v>1699</v>
      </c>
      <c r="B8" s="4">
        <v>5</v>
      </c>
      <c r="C8" s="5">
        <v>1.59744408945687E-2</v>
      </c>
      <c r="D8" s="6">
        <v>12.5656145043029</v>
      </c>
      <c r="E8" s="5">
        <v>4.0586495099633003E-2</v>
      </c>
      <c r="F8" s="4">
        <v>313</v>
      </c>
      <c r="G8" s="5">
        <v>1.8552330343525599E-2</v>
      </c>
      <c r="H8" s="3" t="s">
        <v>1700</v>
      </c>
    </row>
    <row r="9" spans="1:8" x14ac:dyDescent="0.35">
      <c r="A9" s="3" t="s">
        <v>201</v>
      </c>
      <c r="B9" s="4">
        <v>35</v>
      </c>
      <c r="C9" s="5">
        <v>0.11182108626198101</v>
      </c>
      <c r="D9" s="6">
        <v>29.7424566632961</v>
      </c>
      <c r="E9" s="5">
        <v>9.6067094148284293E-2</v>
      </c>
      <c r="F9" s="4">
        <v>313</v>
      </c>
      <c r="G9" s="5">
        <v>4.66331259569489E-2</v>
      </c>
      <c r="H9" s="3" t="s">
        <v>1701</v>
      </c>
    </row>
    <row r="10" spans="1:8" x14ac:dyDescent="0.35">
      <c r="A10" s="12" t="s">
        <v>145</v>
      </c>
      <c r="B10" s="13">
        <v>3</v>
      </c>
      <c r="C10" s="14">
        <v>9.5846645367412102E-3</v>
      </c>
      <c r="D10" s="15">
        <v>1.8099223371689801</v>
      </c>
      <c r="E10" s="14">
        <v>5.8459858085786603E-3</v>
      </c>
      <c r="F10" s="13">
        <v>313</v>
      </c>
      <c r="G10" s="14">
        <v>1.4417155498149099E-2</v>
      </c>
      <c r="H10" s="12" t="s">
        <v>1702</v>
      </c>
    </row>
    <row r="11" spans="1:8" x14ac:dyDescent="0.35">
      <c r="A11" s="18" t="s">
        <v>228</v>
      </c>
      <c r="B11" s="4"/>
      <c r="C11" s="5"/>
      <c r="D11" s="6"/>
      <c r="E11" s="5"/>
      <c r="F11" s="4"/>
      <c r="G11" s="5"/>
      <c r="H11" s="3"/>
    </row>
    <row r="12" spans="1:8" x14ac:dyDescent="0.35">
      <c r="A12" s="18" t="s">
        <v>146</v>
      </c>
    </row>
    <row r="13" spans="1:8" x14ac:dyDescent="0.35">
      <c r="A13" s="18" t="s">
        <v>1703</v>
      </c>
    </row>
    <row r="14" spans="1:8" x14ac:dyDescent="0.35">
      <c r="A14"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2"/>
  <dimension ref="A1:H14"/>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61</v>
      </c>
    </row>
    <row r="2" spans="1:8" ht="29" x14ac:dyDescent="0.35">
      <c r="A2" s="16" t="s">
        <v>1704</v>
      </c>
      <c r="B2" s="16" t="s">
        <v>93</v>
      </c>
      <c r="C2" s="16" t="s">
        <v>94</v>
      </c>
      <c r="D2" s="16" t="s">
        <v>95</v>
      </c>
      <c r="E2" s="16" t="s">
        <v>96</v>
      </c>
      <c r="F2" s="16" t="s">
        <v>97</v>
      </c>
      <c r="G2" s="16" t="s">
        <v>98</v>
      </c>
      <c r="H2" s="16" t="s">
        <v>99</v>
      </c>
    </row>
    <row r="3" spans="1:8" x14ac:dyDescent="0.35">
      <c r="A3" s="8" t="s">
        <v>1705</v>
      </c>
      <c r="B3" s="9">
        <v>84</v>
      </c>
      <c r="C3" s="10">
        <v>0.26837060702875398</v>
      </c>
      <c r="D3" s="11">
        <v>69.984281675469404</v>
      </c>
      <c r="E3" s="10">
        <v>0.22604678062502301</v>
      </c>
      <c r="F3" s="9">
        <v>313</v>
      </c>
      <c r="G3" s="10">
        <v>6.5568536846075096E-2</v>
      </c>
      <c r="H3" s="8" t="s">
        <v>1706</v>
      </c>
    </row>
    <row r="4" spans="1:8" x14ac:dyDescent="0.35">
      <c r="A4" s="3" t="s">
        <v>1707</v>
      </c>
      <c r="B4" s="4">
        <v>22</v>
      </c>
      <c r="C4" s="5">
        <v>7.0287539936102206E-2</v>
      </c>
      <c r="D4" s="6">
        <v>24.764261892593399</v>
      </c>
      <c r="E4" s="5">
        <v>7.9987699257015099E-2</v>
      </c>
      <c r="F4" s="4">
        <v>313</v>
      </c>
      <c r="G4" s="5">
        <v>3.7826481219607501E-2</v>
      </c>
      <c r="H4" s="3" t="s">
        <v>1708</v>
      </c>
    </row>
    <row r="5" spans="1:8" x14ac:dyDescent="0.35">
      <c r="A5" s="3" t="s">
        <v>1709</v>
      </c>
      <c r="B5" s="4">
        <v>75</v>
      </c>
      <c r="C5" s="5">
        <v>0.23961661341852999</v>
      </c>
      <c r="D5" s="6">
        <v>89.448303242978</v>
      </c>
      <c r="E5" s="5">
        <v>0.28891488912049901</v>
      </c>
      <c r="F5" s="4">
        <v>313</v>
      </c>
      <c r="G5" s="5">
        <v>6.3162195648008707E-2</v>
      </c>
      <c r="H5" s="3" t="s">
        <v>1710</v>
      </c>
    </row>
    <row r="6" spans="1:8" x14ac:dyDescent="0.35">
      <c r="A6" s="3" t="s">
        <v>1711</v>
      </c>
      <c r="B6" s="4">
        <v>39</v>
      </c>
      <c r="C6" s="5">
        <v>0.124600638977636</v>
      </c>
      <c r="D6" s="6">
        <v>40.510922937137899</v>
      </c>
      <c r="E6" s="5">
        <v>0.130848863356959</v>
      </c>
      <c r="F6" s="4">
        <v>313</v>
      </c>
      <c r="G6" s="5">
        <v>4.8870377445195498E-2</v>
      </c>
      <c r="H6" s="3" t="s">
        <v>1712</v>
      </c>
    </row>
    <row r="7" spans="1:8" x14ac:dyDescent="0.35">
      <c r="A7" s="3" t="s">
        <v>1713</v>
      </c>
      <c r="B7" s="4">
        <v>5</v>
      </c>
      <c r="C7" s="5">
        <v>1.59744408945687E-2</v>
      </c>
      <c r="D7" s="6">
        <v>9.8796581618586892</v>
      </c>
      <c r="E7" s="5">
        <v>3.1910950111911897E-2</v>
      </c>
      <c r="F7" s="4">
        <v>313</v>
      </c>
      <c r="G7" s="5">
        <v>1.8552330343525599E-2</v>
      </c>
      <c r="H7" s="3" t="s">
        <v>1714</v>
      </c>
    </row>
    <row r="8" spans="1:8" x14ac:dyDescent="0.35">
      <c r="A8" s="3" t="s">
        <v>1715</v>
      </c>
      <c r="B8" s="4">
        <v>60</v>
      </c>
      <c r="C8" s="5">
        <v>0.191693290734824</v>
      </c>
      <c r="D8" s="6">
        <v>55.909382378190799</v>
      </c>
      <c r="E8" s="5">
        <v>0.18058534846337199</v>
      </c>
      <c r="F8" s="4">
        <v>313</v>
      </c>
      <c r="G8" s="5">
        <v>5.8247057952797297E-2</v>
      </c>
      <c r="H8" s="3" t="s">
        <v>1716</v>
      </c>
    </row>
    <row r="9" spans="1:8" x14ac:dyDescent="0.35">
      <c r="A9" s="3" t="s">
        <v>201</v>
      </c>
      <c r="B9" s="4">
        <v>26</v>
      </c>
      <c r="C9" s="5">
        <v>8.3067092651757199E-2</v>
      </c>
      <c r="D9" s="6">
        <v>18.048059133271298</v>
      </c>
      <c r="E9" s="5">
        <v>5.8294599386250999E-2</v>
      </c>
      <c r="F9" s="4">
        <v>313</v>
      </c>
      <c r="G9" s="5">
        <v>4.0838119036289297E-2</v>
      </c>
      <c r="H9" s="3" t="s">
        <v>1717</v>
      </c>
    </row>
    <row r="10" spans="1:8" x14ac:dyDescent="0.35">
      <c r="A10" s="12" t="s">
        <v>145</v>
      </c>
      <c r="B10" s="13">
        <v>2</v>
      </c>
      <c r="C10" s="14">
        <v>6.3897763578274801E-3</v>
      </c>
      <c r="D10" s="15">
        <v>1.0560082462187499</v>
      </c>
      <c r="E10" s="14">
        <v>3.4108696789681698E-3</v>
      </c>
      <c r="F10" s="13">
        <v>313</v>
      </c>
      <c r="G10" s="14">
        <v>1.17905292681351E-2</v>
      </c>
      <c r="H10" s="12" t="s">
        <v>805</v>
      </c>
    </row>
    <row r="11" spans="1:8" x14ac:dyDescent="0.35">
      <c r="A11" s="18" t="s">
        <v>228</v>
      </c>
      <c r="B11" s="4"/>
      <c r="C11" s="5"/>
      <c r="D11" s="6"/>
      <c r="E11" s="5"/>
      <c r="F11" s="4"/>
      <c r="G11" s="5"/>
      <c r="H11" s="3"/>
    </row>
    <row r="12" spans="1:8" x14ac:dyDescent="0.35">
      <c r="A12" s="18" t="s">
        <v>146</v>
      </c>
    </row>
    <row r="13" spans="1:8" x14ac:dyDescent="0.35">
      <c r="A13" s="18" t="s">
        <v>1718</v>
      </c>
    </row>
    <row r="14" spans="1:8" x14ac:dyDescent="0.35">
      <c r="A14"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3"/>
  <dimension ref="A1:H16"/>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62</v>
      </c>
    </row>
    <row r="2" spans="1:8" ht="29" x14ac:dyDescent="0.35">
      <c r="A2" s="16" t="s">
        <v>1719</v>
      </c>
      <c r="B2" s="16" t="s">
        <v>93</v>
      </c>
      <c r="C2" s="16" t="s">
        <v>94</v>
      </c>
      <c r="D2" s="16" t="s">
        <v>95</v>
      </c>
      <c r="E2" s="16" t="s">
        <v>96</v>
      </c>
      <c r="F2" s="16" t="s">
        <v>97</v>
      </c>
      <c r="G2" s="16" t="s">
        <v>98</v>
      </c>
      <c r="H2" s="16" t="s">
        <v>99</v>
      </c>
    </row>
    <row r="3" spans="1:8" x14ac:dyDescent="0.35">
      <c r="A3" s="8" t="s">
        <v>1720</v>
      </c>
      <c r="B3" s="9">
        <v>66</v>
      </c>
      <c r="C3" s="10">
        <v>0.21086261980830701</v>
      </c>
      <c r="D3" s="11">
        <v>57.0883604166808</v>
      </c>
      <c r="E3" s="10">
        <v>0.18439340626789599</v>
      </c>
      <c r="F3" s="9">
        <v>313</v>
      </c>
      <c r="G3" s="10">
        <v>6.0361295573393099E-2</v>
      </c>
      <c r="H3" s="8" t="s">
        <v>1721</v>
      </c>
    </row>
    <row r="4" spans="1:8" x14ac:dyDescent="0.35">
      <c r="A4" s="3" t="s">
        <v>1722</v>
      </c>
      <c r="B4" s="4">
        <v>77</v>
      </c>
      <c r="C4" s="5">
        <v>0.246006389776358</v>
      </c>
      <c r="D4" s="6">
        <v>69.348085927827498</v>
      </c>
      <c r="E4" s="5">
        <v>0.22399189062459901</v>
      </c>
      <c r="F4" s="4">
        <v>313</v>
      </c>
      <c r="G4" s="5">
        <v>6.3729347571338996E-2</v>
      </c>
      <c r="H4" s="3" t="s">
        <v>1723</v>
      </c>
    </row>
    <row r="5" spans="1:8" x14ac:dyDescent="0.35">
      <c r="A5" s="3" t="s">
        <v>1724</v>
      </c>
      <c r="B5" s="4">
        <v>54</v>
      </c>
      <c r="C5" s="5">
        <v>0.17252396166134201</v>
      </c>
      <c r="D5" s="6">
        <v>73.917051890716095</v>
      </c>
      <c r="E5" s="5">
        <v>0.23874949078809801</v>
      </c>
      <c r="F5" s="4">
        <v>313</v>
      </c>
      <c r="G5" s="5">
        <v>5.5909404983266901E-2</v>
      </c>
      <c r="H5" s="3" t="s">
        <v>1725</v>
      </c>
    </row>
    <row r="6" spans="1:8" x14ac:dyDescent="0.35">
      <c r="A6" s="3" t="s">
        <v>1726</v>
      </c>
      <c r="B6" s="4">
        <v>26</v>
      </c>
      <c r="C6" s="5">
        <v>8.3067092651757199E-2</v>
      </c>
      <c r="D6" s="6">
        <v>33.775236617721397</v>
      </c>
      <c r="E6" s="5">
        <v>0.109092832268941</v>
      </c>
      <c r="F6" s="4">
        <v>313</v>
      </c>
      <c r="G6" s="5">
        <v>4.0838119036289297E-2</v>
      </c>
      <c r="H6" s="3" t="s">
        <v>1727</v>
      </c>
    </row>
    <row r="7" spans="1:8" x14ac:dyDescent="0.35">
      <c r="A7" s="3" t="s">
        <v>1728</v>
      </c>
      <c r="B7" s="4">
        <v>6</v>
      </c>
      <c r="C7" s="5">
        <v>1.91693290734824E-2</v>
      </c>
      <c r="D7" s="6">
        <v>3.8754301306618499</v>
      </c>
      <c r="E7" s="5">
        <v>1.2517503696553399E-2</v>
      </c>
      <c r="F7" s="4">
        <v>313</v>
      </c>
      <c r="G7" s="5">
        <v>2.0290040844161202E-2</v>
      </c>
      <c r="H7" s="3" t="s">
        <v>1729</v>
      </c>
    </row>
    <row r="8" spans="1:8" x14ac:dyDescent="0.35">
      <c r="A8" s="3" t="s">
        <v>1730</v>
      </c>
      <c r="B8" s="4">
        <v>11</v>
      </c>
      <c r="C8" s="5">
        <v>3.5143769968051103E-2</v>
      </c>
      <c r="D8" s="6">
        <v>13.9043112011262</v>
      </c>
      <c r="E8" s="5">
        <v>4.4910438581020701E-2</v>
      </c>
      <c r="F8" s="4">
        <v>313</v>
      </c>
      <c r="G8" s="5">
        <v>2.72482065300951E-2</v>
      </c>
      <c r="H8" s="3" t="s">
        <v>1731</v>
      </c>
    </row>
    <row r="9" spans="1:8" x14ac:dyDescent="0.35">
      <c r="A9" s="3" t="s">
        <v>1732</v>
      </c>
      <c r="B9" s="4">
        <v>6</v>
      </c>
      <c r="C9" s="5">
        <v>1.91693290734824E-2</v>
      </c>
      <c r="D9" s="6">
        <v>6.5301980041840704</v>
      </c>
      <c r="E9" s="5">
        <v>2.1092311021135599E-2</v>
      </c>
      <c r="F9" s="4">
        <v>313</v>
      </c>
      <c r="G9" s="5">
        <v>2.0290040844161202E-2</v>
      </c>
      <c r="H9" s="3" t="s">
        <v>1733</v>
      </c>
    </row>
    <row r="10" spans="1:8" x14ac:dyDescent="0.35">
      <c r="A10" s="3" t="s">
        <v>1734</v>
      </c>
      <c r="B10" s="4">
        <v>9</v>
      </c>
      <c r="C10" s="5">
        <v>2.8753993610223599E-2</v>
      </c>
      <c r="D10" s="6">
        <v>10.5866486766559</v>
      </c>
      <c r="E10" s="5">
        <v>3.4194504732696897E-2</v>
      </c>
      <c r="F10" s="4">
        <v>313</v>
      </c>
      <c r="G10" s="5">
        <v>2.4728407841989201E-2</v>
      </c>
      <c r="H10" s="3" t="s">
        <v>1735</v>
      </c>
    </row>
    <row r="11" spans="1:8" x14ac:dyDescent="0.35">
      <c r="A11" s="3" t="s">
        <v>201</v>
      </c>
      <c r="B11" s="4">
        <v>56</v>
      </c>
      <c r="C11" s="5">
        <v>0.17891373801916899</v>
      </c>
      <c r="D11" s="6">
        <v>39.519546555925899</v>
      </c>
      <c r="E11" s="5">
        <v>0.12764675234008999</v>
      </c>
      <c r="F11" s="4">
        <v>313</v>
      </c>
      <c r="G11" s="5">
        <v>5.67150975641494E-2</v>
      </c>
      <c r="H11" s="3" t="s">
        <v>1736</v>
      </c>
    </row>
    <row r="12" spans="1:8" x14ac:dyDescent="0.35">
      <c r="A12" s="12" t="s">
        <v>145</v>
      </c>
      <c r="B12" s="13">
        <v>2</v>
      </c>
      <c r="C12" s="14">
        <v>6.3897763578274801E-3</v>
      </c>
      <c r="D12" s="15">
        <v>1.0560082462187499</v>
      </c>
      <c r="E12" s="14">
        <v>3.4108696789681698E-3</v>
      </c>
      <c r="F12" s="13">
        <v>313</v>
      </c>
      <c r="G12" s="14">
        <v>1.17905292681351E-2</v>
      </c>
      <c r="H12" s="12" t="s">
        <v>805</v>
      </c>
    </row>
    <row r="13" spans="1:8" x14ac:dyDescent="0.35">
      <c r="A13" s="18" t="s">
        <v>228</v>
      </c>
      <c r="B13" s="4"/>
      <c r="C13" s="5"/>
      <c r="D13" s="6"/>
      <c r="E13" s="5"/>
      <c r="F13" s="4"/>
      <c r="G13" s="5"/>
      <c r="H13" s="3"/>
    </row>
    <row r="14" spans="1:8" x14ac:dyDescent="0.35">
      <c r="A14" s="18" t="s">
        <v>146</v>
      </c>
    </row>
    <row r="15" spans="1:8" x14ac:dyDescent="0.35">
      <c r="A15" s="18" t="s">
        <v>1737</v>
      </c>
    </row>
    <row r="16" spans="1:8" x14ac:dyDescent="0.35">
      <c r="A16"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dimension ref="A1:H13"/>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63</v>
      </c>
    </row>
    <row r="2" spans="1:8" ht="29" x14ac:dyDescent="0.35">
      <c r="A2" s="16" t="s">
        <v>1738</v>
      </c>
      <c r="B2" s="16" t="s">
        <v>93</v>
      </c>
      <c r="C2" s="16" t="s">
        <v>94</v>
      </c>
      <c r="D2" s="16" t="s">
        <v>95</v>
      </c>
      <c r="E2" s="16" t="s">
        <v>96</v>
      </c>
      <c r="F2" s="16" t="s">
        <v>97</v>
      </c>
      <c r="G2" s="16" t="s">
        <v>98</v>
      </c>
      <c r="H2" s="16" t="s">
        <v>99</v>
      </c>
    </row>
    <row r="3" spans="1:8" x14ac:dyDescent="0.35">
      <c r="A3" s="8" t="s">
        <v>1739</v>
      </c>
      <c r="B3" s="9">
        <v>61</v>
      </c>
      <c r="C3" s="10">
        <v>0.194888178913738</v>
      </c>
      <c r="D3" s="11">
        <v>40.741538930970002</v>
      </c>
      <c r="E3" s="10">
        <v>0.13159374494634399</v>
      </c>
      <c r="F3" s="9">
        <v>313</v>
      </c>
      <c r="G3" s="10">
        <v>5.8614261324704202E-2</v>
      </c>
      <c r="H3" s="8" t="s">
        <v>1740</v>
      </c>
    </row>
    <row r="4" spans="1:8" x14ac:dyDescent="0.35">
      <c r="A4" s="3" t="s">
        <v>1741</v>
      </c>
      <c r="B4" s="4">
        <v>77</v>
      </c>
      <c r="C4" s="5">
        <v>0.246006389776358</v>
      </c>
      <c r="D4" s="6">
        <v>86.177209936380194</v>
      </c>
      <c r="E4" s="5">
        <v>0.27834937221615502</v>
      </c>
      <c r="F4" s="4">
        <v>313</v>
      </c>
      <c r="G4" s="5">
        <v>6.3729347571338996E-2</v>
      </c>
      <c r="H4" s="3" t="s">
        <v>1742</v>
      </c>
    </row>
    <row r="5" spans="1:8" x14ac:dyDescent="0.35">
      <c r="A5" s="3" t="s">
        <v>1743</v>
      </c>
      <c r="B5" s="4">
        <v>33</v>
      </c>
      <c r="C5" s="5">
        <v>0.105431309904153</v>
      </c>
      <c r="D5" s="6">
        <v>37.962309175237898</v>
      </c>
      <c r="E5" s="5">
        <v>0.122616930097922</v>
      </c>
      <c r="F5" s="4">
        <v>313</v>
      </c>
      <c r="G5" s="5">
        <v>4.5443742881190997E-2</v>
      </c>
      <c r="H5" s="3" t="s">
        <v>1744</v>
      </c>
    </row>
    <row r="6" spans="1:8" x14ac:dyDescent="0.35">
      <c r="A6" s="3" t="s">
        <v>1745</v>
      </c>
      <c r="B6" s="4">
        <v>14</v>
      </c>
      <c r="C6" s="5">
        <v>4.4728434504792303E-2</v>
      </c>
      <c r="D6" s="6">
        <v>15.0103705132403</v>
      </c>
      <c r="E6" s="5">
        <v>4.8482971451231899E-2</v>
      </c>
      <c r="F6" s="4">
        <v>313</v>
      </c>
      <c r="G6" s="5">
        <v>3.0587058967569698E-2</v>
      </c>
      <c r="H6" s="3" t="s">
        <v>1746</v>
      </c>
    </row>
    <row r="7" spans="1:8" x14ac:dyDescent="0.35">
      <c r="A7" s="3" t="s">
        <v>1747</v>
      </c>
      <c r="B7" s="4">
        <v>18</v>
      </c>
      <c r="C7" s="5">
        <v>5.7507987220447303E-2</v>
      </c>
      <c r="D7" s="6">
        <v>31.242144628693001</v>
      </c>
      <c r="E7" s="5">
        <v>0.100911033793076</v>
      </c>
      <c r="F7" s="4">
        <v>313</v>
      </c>
      <c r="G7" s="5">
        <v>3.44496940200993E-2</v>
      </c>
      <c r="H7" s="3" t="s">
        <v>1748</v>
      </c>
    </row>
    <row r="8" spans="1:8" x14ac:dyDescent="0.35">
      <c r="A8" s="3" t="s">
        <v>1749</v>
      </c>
      <c r="B8" s="4">
        <v>106</v>
      </c>
      <c r="C8" s="5">
        <v>0.33865814696485602</v>
      </c>
      <c r="D8" s="6">
        <v>95.505518659936698</v>
      </c>
      <c r="E8" s="5">
        <v>0.30847948293750899</v>
      </c>
      <c r="F8" s="4">
        <v>313</v>
      </c>
      <c r="G8" s="5">
        <v>7.0028724097842193E-2</v>
      </c>
      <c r="H8" s="3" t="s">
        <v>1750</v>
      </c>
    </row>
    <row r="9" spans="1:8" x14ac:dyDescent="0.35">
      <c r="A9" s="12" t="s">
        <v>145</v>
      </c>
      <c r="B9" s="13">
        <v>4</v>
      </c>
      <c r="C9" s="14">
        <v>1.2779552715655E-2</v>
      </c>
      <c r="D9" s="15">
        <v>2.9617858232601999</v>
      </c>
      <c r="E9" s="14">
        <v>9.5664645577618994E-3</v>
      </c>
      <c r="F9" s="13">
        <v>313</v>
      </c>
      <c r="G9" s="14">
        <v>1.6620624724780798E-2</v>
      </c>
      <c r="H9" s="12" t="s">
        <v>1751</v>
      </c>
    </row>
    <row r="10" spans="1:8" x14ac:dyDescent="0.35">
      <c r="A10" s="18" t="s">
        <v>228</v>
      </c>
      <c r="B10" s="4"/>
      <c r="C10" s="5"/>
      <c r="D10" s="6"/>
      <c r="E10" s="5"/>
      <c r="F10" s="4"/>
      <c r="G10" s="5"/>
      <c r="H10" s="3"/>
    </row>
    <row r="11" spans="1:8" x14ac:dyDescent="0.35">
      <c r="A11" s="18" t="s">
        <v>146</v>
      </c>
    </row>
    <row r="12" spans="1:8" x14ac:dyDescent="0.35">
      <c r="A12" s="18" t="s">
        <v>1752</v>
      </c>
    </row>
    <row r="13" spans="1:8" x14ac:dyDescent="0.35">
      <c r="A13"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5"/>
  <dimension ref="A1:H13"/>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64</v>
      </c>
    </row>
    <row r="2" spans="1:8" ht="29" x14ac:dyDescent="0.35">
      <c r="A2" s="16" t="s">
        <v>1753</v>
      </c>
      <c r="B2" s="16" t="s">
        <v>93</v>
      </c>
      <c r="C2" s="16" t="s">
        <v>94</v>
      </c>
      <c r="D2" s="16" t="s">
        <v>95</v>
      </c>
      <c r="E2" s="16" t="s">
        <v>96</v>
      </c>
      <c r="F2" s="16" t="s">
        <v>97</v>
      </c>
      <c r="G2" s="16" t="s">
        <v>98</v>
      </c>
      <c r="H2" s="16" t="s">
        <v>99</v>
      </c>
    </row>
    <row r="3" spans="1:8" x14ac:dyDescent="0.35">
      <c r="A3" s="8" t="s">
        <v>1754</v>
      </c>
      <c r="B3" s="9">
        <v>147</v>
      </c>
      <c r="C3" s="10">
        <v>0.46964856230031898</v>
      </c>
      <c r="D3" s="11">
        <v>131.278521003783</v>
      </c>
      <c r="E3" s="10">
        <v>0.42402502858754398</v>
      </c>
      <c r="F3" s="9">
        <v>313</v>
      </c>
      <c r="G3" s="10">
        <v>7.3850054430246906E-2</v>
      </c>
      <c r="H3" s="8" t="s">
        <v>1755</v>
      </c>
    </row>
    <row r="4" spans="1:8" x14ac:dyDescent="0.35">
      <c r="A4" s="3" t="s">
        <v>1756</v>
      </c>
      <c r="B4" s="4">
        <v>82</v>
      </c>
      <c r="C4" s="5">
        <v>0.26198083067092698</v>
      </c>
      <c r="D4" s="6">
        <v>81.886011960083593</v>
      </c>
      <c r="E4" s="5">
        <v>0.26448895292851299</v>
      </c>
      <c r="F4" s="4">
        <v>313</v>
      </c>
      <c r="G4" s="5">
        <v>6.5065537901843107E-2</v>
      </c>
      <c r="H4" s="3" t="s">
        <v>1757</v>
      </c>
    </row>
    <row r="5" spans="1:8" x14ac:dyDescent="0.35">
      <c r="A5" s="3" t="s">
        <v>1758</v>
      </c>
      <c r="B5" s="4">
        <v>33</v>
      </c>
      <c r="C5" s="5">
        <v>0.105431309904153</v>
      </c>
      <c r="D5" s="6">
        <v>40.7987407935126</v>
      </c>
      <c r="E5" s="5">
        <v>0.131778504960506</v>
      </c>
      <c r="F5" s="4">
        <v>313</v>
      </c>
      <c r="G5" s="5">
        <v>4.5443742881190997E-2</v>
      </c>
      <c r="H5" s="3" t="s">
        <v>1759</v>
      </c>
    </row>
    <row r="6" spans="1:8" x14ac:dyDescent="0.35">
      <c r="A6" s="3" t="s">
        <v>1760</v>
      </c>
      <c r="B6" s="4">
        <v>16</v>
      </c>
      <c r="C6" s="5">
        <v>5.1118210862619799E-2</v>
      </c>
      <c r="D6" s="6">
        <v>13.9990102433252</v>
      </c>
      <c r="E6" s="5">
        <v>4.5216313173213001E-2</v>
      </c>
      <c r="F6" s="4">
        <v>313</v>
      </c>
      <c r="G6" s="5">
        <v>3.2589396964101403E-2</v>
      </c>
      <c r="H6" s="3" t="s">
        <v>1761</v>
      </c>
    </row>
    <row r="7" spans="1:8" x14ac:dyDescent="0.35">
      <c r="A7" s="3" t="s">
        <v>1762</v>
      </c>
      <c r="B7" s="4">
        <v>12</v>
      </c>
      <c r="C7" s="5">
        <v>3.8338658146964903E-2</v>
      </c>
      <c r="D7" s="6">
        <v>15.7406033056608</v>
      </c>
      <c r="E7" s="5">
        <v>5.0841597815347798E-2</v>
      </c>
      <c r="F7" s="4">
        <v>313</v>
      </c>
      <c r="G7" s="5">
        <v>2.8412665546968401E-2</v>
      </c>
      <c r="H7" s="3" t="s">
        <v>1763</v>
      </c>
    </row>
    <row r="8" spans="1:8" x14ac:dyDescent="0.35">
      <c r="A8" s="3" t="s">
        <v>1764</v>
      </c>
      <c r="B8" s="4">
        <v>16</v>
      </c>
      <c r="C8" s="5">
        <v>5.1118210862619799E-2</v>
      </c>
      <c r="D8" s="6">
        <v>21.1800963491829</v>
      </c>
      <c r="E8" s="5">
        <v>6.8410969984118095E-2</v>
      </c>
      <c r="F8" s="4">
        <v>313</v>
      </c>
      <c r="G8" s="5">
        <v>3.2589396964101403E-2</v>
      </c>
      <c r="H8" s="3" t="s">
        <v>1765</v>
      </c>
    </row>
    <row r="9" spans="1:8" x14ac:dyDescent="0.35">
      <c r="A9" s="12" t="s">
        <v>145</v>
      </c>
      <c r="B9" s="13">
        <v>7</v>
      </c>
      <c r="C9" s="14">
        <v>2.23642172523962E-2</v>
      </c>
      <c r="D9" s="15">
        <v>4.7178940121704001</v>
      </c>
      <c r="E9" s="14">
        <v>1.5238632550757501E-2</v>
      </c>
      <c r="F9" s="13">
        <v>313</v>
      </c>
      <c r="G9" s="14">
        <v>2.18800263959914E-2</v>
      </c>
      <c r="H9" s="12" t="s">
        <v>876</v>
      </c>
    </row>
    <row r="10" spans="1:8" x14ac:dyDescent="0.35">
      <c r="A10" s="18" t="s">
        <v>228</v>
      </c>
      <c r="B10" s="4"/>
      <c r="C10" s="5"/>
      <c r="D10" s="6"/>
      <c r="E10" s="5"/>
      <c r="F10" s="4"/>
      <c r="G10" s="5"/>
      <c r="H10" s="3"/>
    </row>
    <row r="11" spans="1:8" x14ac:dyDescent="0.35">
      <c r="A11" s="18" t="s">
        <v>146</v>
      </c>
    </row>
    <row r="12" spans="1:8" x14ac:dyDescent="0.35">
      <c r="A12" s="18" t="s">
        <v>1766</v>
      </c>
    </row>
    <row r="13" spans="1:8" x14ac:dyDescent="0.35">
      <c r="A13"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6"/>
  <dimension ref="A1:I13"/>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90625" hidden="1"/>
  </cols>
  <sheetData>
    <row r="1" spans="1:9" ht="15.5" x14ac:dyDescent="0.35">
      <c r="A1" s="7" t="s">
        <v>65</v>
      </c>
    </row>
    <row r="2" spans="1:9" ht="43.5" x14ac:dyDescent="0.35">
      <c r="A2" s="16" t="s">
        <v>1767</v>
      </c>
      <c r="B2" s="16" t="s">
        <v>93</v>
      </c>
      <c r="C2" s="16" t="s">
        <v>143</v>
      </c>
      <c r="D2" s="16" t="s">
        <v>94</v>
      </c>
      <c r="E2" s="16" t="s">
        <v>95</v>
      </c>
      <c r="F2" s="16" t="s">
        <v>144</v>
      </c>
      <c r="G2" s="16" t="s">
        <v>96</v>
      </c>
      <c r="H2" s="16" t="s">
        <v>98</v>
      </c>
      <c r="I2" s="16" t="s">
        <v>99</v>
      </c>
    </row>
    <row r="3" spans="1:9" x14ac:dyDescent="0.35">
      <c r="A3" s="8" t="s">
        <v>1768</v>
      </c>
      <c r="B3" s="9">
        <v>7</v>
      </c>
      <c r="C3" s="9">
        <v>313</v>
      </c>
      <c r="D3" s="10">
        <v>2.23642172523962E-2</v>
      </c>
      <c r="E3" s="11">
        <v>7.2550274428567603</v>
      </c>
      <c r="F3" s="11">
        <v>309.60087766771801</v>
      </c>
      <c r="G3" s="10">
        <v>2.3433484741743098E-2</v>
      </c>
      <c r="H3" s="10">
        <v>2.18800263959914E-2</v>
      </c>
      <c r="I3" s="8" t="s">
        <v>1769</v>
      </c>
    </row>
    <row r="4" spans="1:9" x14ac:dyDescent="0.35">
      <c r="A4" s="3" t="s">
        <v>1066</v>
      </c>
      <c r="B4" s="4">
        <v>16</v>
      </c>
      <c r="C4" s="4">
        <v>313</v>
      </c>
      <c r="D4" s="5">
        <v>5.1118210862619799E-2</v>
      </c>
      <c r="E4" s="6">
        <v>17.434317846279999</v>
      </c>
      <c r="F4" s="6">
        <v>309.60087766771801</v>
      </c>
      <c r="G4" s="5">
        <v>5.63122365079066E-2</v>
      </c>
      <c r="H4" s="5">
        <v>3.2589396964101403E-2</v>
      </c>
      <c r="I4" s="3" t="s">
        <v>1770</v>
      </c>
    </row>
    <row r="5" spans="1:9" x14ac:dyDescent="0.35">
      <c r="A5" s="3" t="s">
        <v>1771</v>
      </c>
      <c r="B5" s="4">
        <v>3</v>
      </c>
      <c r="C5" s="4">
        <v>313</v>
      </c>
      <c r="D5" s="5">
        <v>9.5846645367412102E-3</v>
      </c>
      <c r="E5" s="6">
        <v>6.6952914048826599</v>
      </c>
      <c r="F5" s="6">
        <v>309.60087766771801</v>
      </c>
      <c r="G5" s="5">
        <v>2.1625556927743698E-2</v>
      </c>
      <c r="H5" s="5">
        <v>1.4417155498149099E-2</v>
      </c>
      <c r="I5" s="3" t="s">
        <v>1259</v>
      </c>
    </row>
    <row r="6" spans="1:9" x14ac:dyDescent="0.35">
      <c r="A6" s="3" t="s">
        <v>1772</v>
      </c>
      <c r="B6" s="4">
        <v>269</v>
      </c>
      <c r="C6" s="4">
        <v>313</v>
      </c>
      <c r="D6" s="5">
        <v>0.85942492012779503</v>
      </c>
      <c r="E6" s="6">
        <v>259.49587463925099</v>
      </c>
      <c r="F6" s="6">
        <v>309.60087766771801</v>
      </c>
      <c r="G6" s="5">
        <v>0.83816259370478097</v>
      </c>
      <c r="H6" s="5">
        <v>5.1432849579720601E-2</v>
      </c>
      <c r="I6" s="3" t="s">
        <v>1773</v>
      </c>
    </row>
    <row r="7" spans="1:9" x14ac:dyDescent="0.35">
      <c r="A7" s="3" t="s">
        <v>201</v>
      </c>
      <c r="B7" s="4">
        <v>11</v>
      </c>
      <c r="C7" s="4">
        <v>313</v>
      </c>
      <c r="D7" s="5">
        <v>3.5143769968051103E-2</v>
      </c>
      <c r="E7" s="6">
        <v>12.492846844836899</v>
      </c>
      <c r="F7" s="6">
        <v>309.60087766771801</v>
      </c>
      <c r="G7" s="5">
        <v>4.0351458106152101E-2</v>
      </c>
      <c r="H7" s="5">
        <v>2.72482065300951E-2</v>
      </c>
      <c r="I7" s="3" t="s">
        <v>1774</v>
      </c>
    </row>
    <row r="8" spans="1:9" x14ac:dyDescent="0.35">
      <c r="A8" s="3" t="s">
        <v>1775</v>
      </c>
      <c r="B8" s="4">
        <v>5</v>
      </c>
      <c r="C8" s="4">
        <v>313</v>
      </c>
      <c r="D8" s="5">
        <v>1.59744408945687E-2</v>
      </c>
      <c r="E8" s="6">
        <v>4.8121193391831101</v>
      </c>
      <c r="F8" s="6">
        <v>309.60087766771801</v>
      </c>
      <c r="G8" s="5">
        <v>1.5542977059476401E-2</v>
      </c>
      <c r="H8" s="5">
        <v>1.8552330343525599E-2</v>
      </c>
      <c r="I8" s="3" t="s">
        <v>1776</v>
      </c>
    </row>
    <row r="9" spans="1:9" x14ac:dyDescent="0.35">
      <c r="A9" s="12" t="s">
        <v>145</v>
      </c>
      <c r="B9" s="13">
        <v>4</v>
      </c>
      <c r="C9" s="13">
        <v>313</v>
      </c>
      <c r="D9" s="14">
        <v>1.2779552715655E-2</v>
      </c>
      <c r="E9" s="15">
        <v>2.5442635170337602</v>
      </c>
      <c r="F9" s="15">
        <v>309.60087766771801</v>
      </c>
      <c r="G9" s="14">
        <v>8.2178821203614597E-3</v>
      </c>
      <c r="H9" s="14">
        <v>1.6620624724780798E-2</v>
      </c>
      <c r="I9" s="12" t="s">
        <v>1777</v>
      </c>
    </row>
    <row r="10" spans="1:9" x14ac:dyDescent="0.35">
      <c r="A10" s="18" t="s">
        <v>228</v>
      </c>
      <c r="B10" s="4"/>
      <c r="C10" s="4"/>
      <c r="D10" s="5"/>
      <c r="E10" s="6"/>
      <c r="F10" s="6"/>
      <c r="G10" s="5"/>
      <c r="H10" s="5"/>
      <c r="I10" s="3"/>
    </row>
    <row r="11" spans="1:9" x14ac:dyDescent="0.35">
      <c r="A11" s="18" t="s">
        <v>146</v>
      </c>
    </row>
    <row r="12" spans="1:9" x14ac:dyDescent="0.35">
      <c r="A12" s="18" t="s">
        <v>1778</v>
      </c>
    </row>
    <row r="13" spans="1:9" x14ac:dyDescent="0.35">
      <c r="A13"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7"/>
  <dimension ref="A1:I24"/>
  <sheetViews>
    <sheetView workbookViewId="0"/>
  </sheetViews>
  <sheetFormatPr defaultColWidth="0" defaultRowHeight="14.5" zeroHeight="1" x14ac:dyDescent="0.35"/>
  <cols>
    <col min="1" max="1" width="10.7265625" customWidth="1"/>
    <col min="2" max="2" width="35.7265625" customWidth="1"/>
    <col min="3" max="8" width="13.7265625" customWidth="1"/>
    <col min="9" max="9" width="15.7265625" customWidth="1"/>
    <col min="10" max="16384" width="10.90625" hidden="1"/>
  </cols>
  <sheetData>
    <row r="1" spans="1:9" ht="15.5" x14ac:dyDescent="0.35">
      <c r="A1" s="7" t="s">
        <v>66</v>
      </c>
    </row>
    <row r="2" spans="1:9" ht="29" x14ac:dyDescent="0.35">
      <c r="A2" s="16" t="s">
        <v>91</v>
      </c>
      <c r="B2" s="16" t="s">
        <v>92</v>
      </c>
      <c r="C2" s="16" t="s">
        <v>93</v>
      </c>
      <c r="D2" s="16" t="s">
        <v>94</v>
      </c>
      <c r="E2" s="16" t="s">
        <v>95</v>
      </c>
      <c r="F2" s="16" t="s">
        <v>96</v>
      </c>
      <c r="G2" s="16" t="s">
        <v>97</v>
      </c>
      <c r="H2" s="16" t="s">
        <v>98</v>
      </c>
      <c r="I2" s="16" t="s">
        <v>99</v>
      </c>
    </row>
    <row r="3" spans="1:9" x14ac:dyDescent="0.35">
      <c r="A3" s="8" t="s">
        <v>1779</v>
      </c>
      <c r="B3" s="8" t="s">
        <v>1780</v>
      </c>
      <c r="C3" s="9">
        <v>82</v>
      </c>
      <c r="D3" s="10">
        <v>0.26198083067092698</v>
      </c>
      <c r="E3" s="11">
        <v>79.149269668182995</v>
      </c>
      <c r="F3" s="10">
        <v>0.25564937110136499</v>
      </c>
      <c r="G3" s="9">
        <v>313</v>
      </c>
      <c r="H3" s="10">
        <v>6.5065537901843107E-2</v>
      </c>
      <c r="I3" s="8" t="s">
        <v>1781</v>
      </c>
    </row>
    <row r="4" spans="1:9" x14ac:dyDescent="0.35">
      <c r="A4" s="3" t="s">
        <v>1779</v>
      </c>
      <c r="B4" s="3" t="s">
        <v>363</v>
      </c>
      <c r="C4" s="4">
        <v>144</v>
      </c>
      <c r="D4" s="5">
        <v>0.46006389776357798</v>
      </c>
      <c r="E4" s="6">
        <v>137.71129306562</v>
      </c>
      <c r="F4" s="5">
        <v>0.44480265722443901</v>
      </c>
      <c r="G4" s="4">
        <v>313</v>
      </c>
      <c r="H4" s="5">
        <v>7.3750115822766596E-2</v>
      </c>
      <c r="I4" s="3" t="s">
        <v>1782</v>
      </c>
    </row>
    <row r="5" spans="1:9" x14ac:dyDescent="0.35">
      <c r="A5" s="3" t="s">
        <v>1779</v>
      </c>
      <c r="B5" s="3" t="s">
        <v>305</v>
      </c>
      <c r="C5" s="4">
        <v>87</v>
      </c>
      <c r="D5" s="5">
        <v>0.27795527156549499</v>
      </c>
      <c r="E5" s="6">
        <v>92.740314933915798</v>
      </c>
      <c r="F5" s="5">
        <v>0.299547971674196</v>
      </c>
      <c r="G5" s="4">
        <v>313</v>
      </c>
      <c r="H5" s="5">
        <v>6.6290600666850996E-2</v>
      </c>
      <c r="I5" s="3" t="s">
        <v>1783</v>
      </c>
    </row>
    <row r="6" spans="1:9" x14ac:dyDescent="0.35">
      <c r="A6" s="3" t="s">
        <v>1784</v>
      </c>
      <c r="B6" s="3" t="s">
        <v>1780</v>
      </c>
      <c r="C6" s="4">
        <v>71</v>
      </c>
      <c r="D6" s="5">
        <v>0.22683706070287499</v>
      </c>
      <c r="E6" s="6">
        <v>70.276559494832597</v>
      </c>
      <c r="F6" s="5">
        <v>0.22699082775294099</v>
      </c>
      <c r="G6" s="4">
        <v>313</v>
      </c>
      <c r="H6" s="5">
        <v>6.1969068168598603E-2</v>
      </c>
      <c r="I6" s="3" t="s">
        <v>1785</v>
      </c>
    </row>
    <row r="7" spans="1:9" x14ac:dyDescent="0.35">
      <c r="A7" s="3" t="s">
        <v>1784</v>
      </c>
      <c r="B7" s="3" t="s">
        <v>363</v>
      </c>
      <c r="C7" s="4">
        <v>192</v>
      </c>
      <c r="D7" s="5">
        <v>0.61341853035143801</v>
      </c>
      <c r="E7" s="6">
        <v>191.64455450738299</v>
      </c>
      <c r="F7" s="5">
        <v>0.61900520421995398</v>
      </c>
      <c r="G7" s="4">
        <v>313</v>
      </c>
      <c r="H7" s="5">
        <v>7.2057867915914495E-2</v>
      </c>
      <c r="I7" s="3" t="s">
        <v>1786</v>
      </c>
    </row>
    <row r="8" spans="1:9" x14ac:dyDescent="0.35">
      <c r="A8" s="3" t="s">
        <v>1784</v>
      </c>
      <c r="B8" s="3" t="s">
        <v>305</v>
      </c>
      <c r="C8" s="4">
        <v>50</v>
      </c>
      <c r="D8" s="5">
        <v>0.15974440894568701</v>
      </c>
      <c r="E8" s="6">
        <v>47.679763665502897</v>
      </c>
      <c r="F8" s="5">
        <v>0.154003968027105</v>
      </c>
      <c r="G8" s="4">
        <v>313</v>
      </c>
      <c r="H8" s="5">
        <v>5.4212693435360303E-2</v>
      </c>
      <c r="I8" s="3" t="s">
        <v>1787</v>
      </c>
    </row>
    <row r="9" spans="1:9" x14ac:dyDescent="0.35">
      <c r="A9" s="3" t="s">
        <v>1788</v>
      </c>
      <c r="B9" s="3" t="s">
        <v>1780</v>
      </c>
      <c r="C9" s="4">
        <v>88</v>
      </c>
      <c r="D9" s="5">
        <v>0.28115015974440899</v>
      </c>
      <c r="E9" s="6">
        <v>89.487725489334196</v>
      </c>
      <c r="F9" s="5">
        <v>0.28904222159659898</v>
      </c>
      <c r="G9" s="4">
        <v>313</v>
      </c>
      <c r="H9" s="5">
        <v>6.6522827989212996E-2</v>
      </c>
      <c r="I9" s="3" t="s">
        <v>1789</v>
      </c>
    </row>
    <row r="10" spans="1:9" x14ac:dyDescent="0.35">
      <c r="A10" s="3" t="s">
        <v>1788</v>
      </c>
      <c r="B10" s="3" t="s">
        <v>363</v>
      </c>
      <c r="C10" s="4">
        <v>170</v>
      </c>
      <c r="D10" s="5">
        <v>0.54313099041533497</v>
      </c>
      <c r="E10" s="6">
        <v>168.17917448941799</v>
      </c>
      <c r="F10" s="5">
        <v>0.54321284796200497</v>
      </c>
      <c r="G10" s="4">
        <v>313</v>
      </c>
      <c r="H10" s="5">
        <v>7.3710708865198704E-2</v>
      </c>
      <c r="I10" s="3" t="s">
        <v>1790</v>
      </c>
    </row>
    <row r="11" spans="1:9" x14ac:dyDescent="0.35">
      <c r="A11" s="3" t="s">
        <v>1788</v>
      </c>
      <c r="B11" s="3" t="s">
        <v>305</v>
      </c>
      <c r="C11" s="4">
        <v>55</v>
      </c>
      <c r="D11" s="5">
        <v>0.17571884984025599</v>
      </c>
      <c r="E11" s="6">
        <v>51.9339776889666</v>
      </c>
      <c r="F11" s="5">
        <v>0.16774493044139599</v>
      </c>
      <c r="G11" s="4">
        <v>313</v>
      </c>
      <c r="H11" s="5">
        <v>5.6315676573867102E-2</v>
      </c>
      <c r="I11" s="3" t="s">
        <v>1791</v>
      </c>
    </row>
    <row r="12" spans="1:9" x14ac:dyDescent="0.35">
      <c r="A12" s="3" t="s">
        <v>1792</v>
      </c>
      <c r="B12" s="3" t="s">
        <v>1780</v>
      </c>
      <c r="C12" s="4">
        <v>101</v>
      </c>
      <c r="D12" s="5">
        <v>0.32268370607028801</v>
      </c>
      <c r="E12" s="6">
        <v>86.861453984948895</v>
      </c>
      <c r="F12" s="5">
        <v>0.28055945654706299</v>
      </c>
      <c r="G12" s="4">
        <v>313</v>
      </c>
      <c r="H12" s="5">
        <v>6.9177796700164496E-2</v>
      </c>
      <c r="I12" s="3" t="s">
        <v>1793</v>
      </c>
    </row>
    <row r="13" spans="1:9" x14ac:dyDescent="0.35">
      <c r="A13" s="3" t="s">
        <v>1792</v>
      </c>
      <c r="B13" s="3" t="s">
        <v>363</v>
      </c>
      <c r="C13" s="4">
        <v>145</v>
      </c>
      <c r="D13" s="5">
        <v>0.46325878594249198</v>
      </c>
      <c r="E13" s="6">
        <v>150.72832842110299</v>
      </c>
      <c r="F13" s="5">
        <v>0.48684722587535101</v>
      </c>
      <c r="G13" s="4">
        <v>313</v>
      </c>
      <c r="H13" s="5">
        <v>7.3786472796048594E-2</v>
      </c>
      <c r="I13" s="3" t="s">
        <v>1794</v>
      </c>
    </row>
    <row r="14" spans="1:9" x14ac:dyDescent="0.35">
      <c r="A14" s="3" t="s">
        <v>1792</v>
      </c>
      <c r="B14" s="3" t="s">
        <v>305</v>
      </c>
      <c r="C14" s="4">
        <v>67</v>
      </c>
      <c r="D14" s="5">
        <v>0.21405750798722001</v>
      </c>
      <c r="E14" s="6">
        <v>72.011095261666796</v>
      </c>
      <c r="F14" s="5">
        <v>0.232593317577585</v>
      </c>
      <c r="G14" s="4">
        <v>313</v>
      </c>
      <c r="H14" s="5">
        <v>6.0693623074236203E-2</v>
      </c>
      <c r="I14" s="3" t="s">
        <v>1795</v>
      </c>
    </row>
    <row r="15" spans="1:9" x14ac:dyDescent="0.35">
      <c r="A15" s="3" t="s">
        <v>1796</v>
      </c>
      <c r="B15" s="3" t="s">
        <v>1780</v>
      </c>
      <c r="C15" s="4">
        <v>40</v>
      </c>
      <c r="D15" s="5">
        <v>0.240963855421687</v>
      </c>
      <c r="E15" s="6">
        <v>43.465658026172797</v>
      </c>
      <c r="F15" s="5">
        <v>0.243747664843213</v>
      </c>
      <c r="G15" s="4">
        <v>166</v>
      </c>
      <c r="H15" s="5">
        <v>8.6897593770934894E-2</v>
      </c>
      <c r="I15" s="3" t="s">
        <v>1797</v>
      </c>
    </row>
    <row r="16" spans="1:9" x14ac:dyDescent="0.35">
      <c r="A16" s="3" t="s">
        <v>1796</v>
      </c>
      <c r="B16" s="3" t="s">
        <v>363</v>
      </c>
      <c r="C16" s="4">
        <v>53</v>
      </c>
      <c r="D16" s="5">
        <v>0.31927710843373502</v>
      </c>
      <c r="E16" s="6">
        <v>65.478868999322103</v>
      </c>
      <c r="F16" s="5">
        <v>0.36719382933415901</v>
      </c>
      <c r="G16" s="4">
        <v>166</v>
      </c>
      <c r="H16" s="5">
        <v>9.4726096064611395E-2</v>
      </c>
      <c r="I16" s="3" t="s">
        <v>1798</v>
      </c>
    </row>
    <row r="17" spans="1:9" x14ac:dyDescent="0.35">
      <c r="A17" s="3" t="s">
        <v>1796</v>
      </c>
      <c r="B17" s="3" t="s">
        <v>305</v>
      </c>
      <c r="C17" s="4">
        <v>73</v>
      </c>
      <c r="D17" s="5">
        <v>0.43975903614457801</v>
      </c>
      <c r="E17" s="6">
        <v>69.377829638440602</v>
      </c>
      <c r="F17" s="5">
        <v>0.38905850582262902</v>
      </c>
      <c r="G17" s="4">
        <v>166</v>
      </c>
      <c r="H17" s="5">
        <v>0.100854524683637</v>
      </c>
      <c r="I17" s="3" t="s">
        <v>1799</v>
      </c>
    </row>
    <row r="18" spans="1:9" x14ac:dyDescent="0.35">
      <c r="A18" s="3" t="s">
        <v>1800</v>
      </c>
      <c r="B18" s="3" t="s">
        <v>1780</v>
      </c>
      <c r="C18" s="4">
        <v>47</v>
      </c>
      <c r="D18" s="5">
        <v>0.28313253012048201</v>
      </c>
      <c r="E18" s="6">
        <v>47.585184887002903</v>
      </c>
      <c r="F18" s="5">
        <v>0.26684923739922001</v>
      </c>
      <c r="G18" s="4">
        <v>166</v>
      </c>
      <c r="H18" s="5">
        <v>9.1540839783396097E-2</v>
      </c>
      <c r="I18" s="3" t="s">
        <v>1801</v>
      </c>
    </row>
    <row r="19" spans="1:9" x14ac:dyDescent="0.35">
      <c r="A19" s="3" t="s">
        <v>1800</v>
      </c>
      <c r="B19" s="3" t="s">
        <v>363</v>
      </c>
      <c r="C19" s="4">
        <v>63</v>
      </c>
      <c r="D19" s="5">
        <v>0.37951807228915702</v>
      </c>
      <c r="E19" s="6">
        <v>76.243425495606402</v>
      </c>
      <c r="F19" s="5">
        <v>0.42755954397402901</v>
      </c>
      <c r="G19" s="4">
        <v>166</v>
      </c>
      <c r="H19" s="5">
        <v>9.86010113872684E-2</v>
      </c>
      <c r="I19" s="3" t="s">
        <v>1802</v>
      </c>
    </row>
    <row r="20" spans="1:9" x14ac:dyDescent="0.35">
      <c r="A20" s="3" t="s">
        <v>1800</v>
      </c>
      <c r="B20" s="3" t="s">
        <v>305</v>
      </c>
      <c r="C20" s="4">
        <v>56</v>
      </c>
      <c r="D20" s="5">
        <v>0.33734939759036098</v>
      </c>
      <c r="E20" s="6">
        <v>54.493746281326203</v>
      </c>
      <c r="F20" s="5">
        <v>0.30559121862675098</v>
      </c>
      <c r="G20" s="4">
        <v>166</v>
      </c>
      <c r="H20" s="5">
        <v>9.6068904574305294E-2</v>
      </c>
      <c r="I20" s="3" t="s">
        <v>1803</v>
      </c>
    </row>
    <row r="21" spans="1:9" x14ac:dyDescent="0.35">
      <c r="A21" s="3" t="s">
        <v>1804</v>
      </c>
      <c r="B21" s="3" t="s">
        <v>1780</v>
      </c>
      <c r="C21" s="4">
        <v>86</v>
      </c>
      <c r="D21" s="5">
        <v>0.27476038338658099</v>
      </c>
      <c r="E21" s="6">
        <v>82.276368130405302</v>
      </c>
      <c r="F21" s="5">
        <v>0.265749789697654</v>
      </c>
      <c r="G21" s="4">
        <v>313</v>
      </c>
      <c r="H21" s="5">
        <v>6.6054173457931603E-2</v>
      </c>
      <c r="I21" s="3" t="s">
        <v>1805</v>
      </c>
    </row>
    <row r="22" spans="1:9" x14ac:dyDescent="0.35">
      <c r="A22" s="3" t="s">
        <v>1804</v>
      </c>
      <c r="B22" s="3" t="s">
        <v>363</v>
      </c>
      <c r="C22" s="4">
        <v>177</v>
      </c>
      <c r="D22" s="5">
        <v>0.56549520766773198</v>
      </c>
      <c r="E22" s="6">
        <v>175.714179022661</v>
      </c>
      <c r="F22" s="5">
        <v>0.56755064890755202</v>
      </c>
      <c r="G22" s="4">
        <v>313</v>
      </c>
      <c r="H22" s="5">
        <v>7.3348999733845899E-2</v>
      </c>
      <c r="I22" s="3" t="s">
        <v>1806</v>
      </c>
    </row>
    <row r="23" spans="1:9" x14ac:dyDescent="0.35">
      <c r="A23" s="12" t="s">
        <v>1804</v>
      </c>
      <c r="B23" s="12" t="s">
        <v>305</v>
      </c>
      <c r="C23" s="13">
        <v>50</v>
      </c>
      <c r="D23" s="14">
        <v>0.15974440894568701</v>
      </c>
      <c r="E23" s="15">
        <v>51.6103305146518</v>
      </c>
      <c r="F23" s="14">
        <v>0.166699561394794</v>
      </c>
      <c r="G23" s="13">
        <v>313</v>
      </c>
      <c r="H23" s="14">
        <v>5.4212693435360303E-2</v>
      </c>
      <c r="I23" s="12" t="s">
        <v>1807</v>
      </c>
    </row>
    <row r="24" spans="1:9" x14ac:dyDescent="0.35">
      <c r="A24" s="17" t="str">
        <f>HYPERLINK("#'Table of Contents'!A1", "TOC")</f>
        <v>TOC</v>
      </c>
      <c r="B24" s="3"/>
      <c r="C24" s="4"/>
      <c r="D24" s="5"/>
      <c r="E24" s="6"/>
      <c r="F24" s="5"/>
      <c r="G24" s="4"/>
      <c r="H24" s="5"/>
      <c r="I24" s="3"/>
    </row>
  </sheetData>
  <pageMargins left="0.7" right="0.7" top="0.75" bottom="0.75" header="0.3" footer="0.3"/>
  <pageSetup paperSize="9" orientation="portrait" horizontalDpi="300" verticalDpi="300"/>
  <tableParts count="1">
    <tablePart r:id="rId1"/>
  </tablePart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8"/>
  <dimension ref="A1:I26"/>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67</v>
      </c>
    </row>
    <row r="2" spans="1:9" ht="29" x14ac:dyDescent="0.35">
      <c r="A2" s="16" t="s">
        <v>1738</v>
      </c>
      <c r="B2" s="16" t="s">
        <v>1808</v>
      </c>
      <c r="C2" s="16" t="s">
        <v>93</v>
      </c>
      <c r="D2" s="16" t="s">
        <v>94</v>
      </c>
      <c r="E2" s="16" t="s">
        <v>95</v>
      </c>
      <c r="F2" s="16" t="s">
        <v>96</v>
      </c>
      <c r="G2" s="16" t="s">
        <v>97</v>
      </c>
      <c r="H2" s="16" t="s">
        <v>98</v>
      </c>
      <c r="I2" s="16" t="s">
        <v>99</v>
      </c>
    </row>
    <row r="3" spans="1:9" x14ac:dyDescent="0.35">
      <c r="A3" s="8" t="s">
        <v>1739</v>
      </c>
      <c r="B3" s="8" t="s">
        <v>1780</v>
      </c>
      <c r="C3" s="9">
        <v>16</v>
      </c>
      <c r="D3" s="10">
        <v>0.26229508196721302</v>
      </c>
      <c r="E3" s="11">
        <v>9.9901770798359202</v>
      </c>
      <c r="F3" s="10">
        <v>0.245208633300835</v>
      </c>
      <c r="G3" s="9">
        <v>61</v>
      </c>
      <c r="H3" s="10">
        <v>0.147443662549613</v>
      </c>
      <c r="I3" s="8" t="s">
        <v>1809</v>
      </c>
    </row>
    <row r="4" spans="1:9" x14ac:dyDescent="0.35">
      <c r="A4" s="3" t="s">
        <v>1739</v>
      </c>
      <c r="B4" s="3" t="s">
        <v>363</v>
      </c>
      <c r="C4" s="4">
        <v>24</v>
      </c>
      <c r="D4" s="5">
        <v>0.39344262295082</v>
      </c>
      <c r="E4" s="6">
        <v>12.633573059256101</v>
      </c>
      <c r="F4" s="5">
        <v>0.31009071799329202</v>
      </c>
      <c r="G4" s="4">
        <v>61</v>
      </c>
      <c r="H4" s="5">
        <v>0.16374435808739901</v>
      </c>
      <c r="I4" s="3" t="s">
        <v>1810</v>
      </c>
    </row>
    <row r="5" spans="1:9" x14ac:dyDescent="0.35">
      <c r="A5" s="3" t="s">
        <v>1739</v>
      </c>
      <c r="B5" s="3" t="s">
        <v>305</v>
      </c>
      <c r="C5" s="4">
        <v>21</v>
      </c>
      <c r="D5" s="5">
        <v>0.34426229508196698</v>
      </c>
      <c r="E5" s="6">
        <v>18.117788791877999</v>
      </c>
      <c r="F5" s="5">
        <v>0.444700648705874</v>
      </c>
      <c r="G5" s="4">
        <v>61</v>
      </c>
      <c r="H5" s="5">
        <v>0.15925735743459901</v>
      </c>
      <c r="I5" s="3" t="s">
        <v>1811</v>
      </c>
    </row>
    <row r="6" spans="1:9" x14ac:dyDescent="0.35">
      <c r="A6" s="3" t="s">
        <v>1741</v>
      </c>
      <c r="B6" s="3" t="s">
        <v>1780</v>
      </c>
      <c r="C6" s="4">
        <v>25</v>
      </c>
      <c r="D6" s="5">
        <v>0.32467532467532501</v>
      </c>
      <c r="E6" s="6">
        <v>35.565001734299003</v>
      </c>
      <c r="F6" s="5">
        <v>0.41269613811534001</v>
      </c>
      <c r="G6" s="4">
        <v>77</v>
      </c>
      <c r="H6" s="5">
        <v>0.13969800467062099</v>
      </c>
      <c r="I6" s="3" t="s">
        <v>1812</v>
      </c>
    </row>
    <row r="7" spans="1:9" x14ac:dyDescent="0.35">
      <c r="A7" s="3" t="s">
        <v>1741</v>
      </c>
      <c r="B7" s="3" t="s">
        <v>363</v>
      </c>
      <c r="C7" s="4">
        <v>36</v>
      </c>
      <c r="D7" s="5">
        <v>0.46753246753246802</v>
      </c>
      <c r="E7" s="6">
        <v>33.914538820853799</v>
      </c>
      <c r="F7" s="5">
        <v>0.39354417305794698</v>
      </c>
      <c r="G7" s="4">
        <v>77</v>
      </c>
      <c r="H7" s="5">
        <v>0.14885440998406299</v>
      </c>
      <c r="I7" s="3" t="s">
        <v>1813</v>
      </c>
    </row>
    <row r="8" spans="1:9" x14ac:dyDescent="0.35">
      <c r="A8" s="3" t="s">
        <v>1741</v>
      </c>
      <c r="B8" s="3" t="s">
        <v>305</v>
      </c>
      <c r="C8" s="4">
        <v>16</v>
      </c>
      <c r="D8" s="5">
        <v>0.207792207792208</v>
      </c>
      <c r="E8" s="6">
        <v>16.697669381227399</v>
      </c>
      <c r="F8" s="5">
        <v>0.19375968882671299</v>
      </c>
      <c r="G8" s="4">
        <v>77</v>
      </c>
      <c r="H8" s="5">
        <v>0.12104404706468801</v>
      </c>
      <c r="I8" s="3" t="s">
        <v>1814</v>
      </c>
    </row>
    <row r="9" spans="1:9" x14ac:dyDescent="0.35">
      <c r="A9" s="3" t="s">
        <v>1743</v>
      </c>
      <c r="B9" s="3" t="s">
        <v>1780</v>
      </c>
      <c r="C9" s="4">
        <v>6</v>
      </c>
      <c r="D9" s="5">
        <v>0.18181818181818199</v>
      </c>
      <c r="E9" s="6">
        <v>5.4295720667807599</v>
      </c>
      <c r="F9" s="5">
        <v>0.14302533709731199</v>
      </c>
      <c r="G9" s="4">
        <v>33</v>
      </c>
      <c r="H9" s="5">
        <v>0.175768567031995</v>
      </c>
      <c r="I9" s="3" t="s">
        <v>1815</v>
      </c>
    </row>
    <row r="10" spans="1:9" x14ac:dyDescent="0.35">
      <c r="A10" s="3" t="s">
        <v>1743</v>
      </c>
      <c r="B10" s="3" t="s">
        <v>363</v>
      </c>
      <c r="C10" s="4">
        <v>21</v>
      </c>
      <c r="D10" s="5">
        <v>0.63636363636363602</v>
      </c>
      <c r="E10" s="6">
        <v>22.3635702096188</v>
      </c>
      <c r="F10" s="5">
        <v>0.58909931180388198</v>
      </c>
      <c r="G10" s="4">
        <v>33</v>
      </c>
      <c r="H10" s="5">
        <v>0.21922191906597799</v>
      </c>
      <c r="I10" s="3" t="s">
        <v>1816</v>
      </c>
    </row>
    <row r="11" spans="1:9" x14ac:dyDescent="0.35">
      <c r="A11" s="3" t="s">
        <v>1743</v>
      </c>
      <c r="B11" s="3" t="s">
        <v>305</v>
      </c>
      <c r="C11" s="4">
        <v>6</v>
      </c>
      <c r="D11" s="5">
        <v>0.18181818181818199</v>
      </c>
      <c r="E11" s="6">
        <v>10.1691668988383</v>
      </c>
      <c r="F11" s="5">
        <v>0.267875351098806</v>
      </c>
      <c r="G11" s="4">
        <v>33</v>
      </c>
      <c r="H11" s="5">
        <v>0.175768567031995</v>
      </c>
      <c r="I11" s="3" t="s">
        <v>1817</v>
      </c>
    </row>
    <row r="12" spans="1:9" x14ac:dyDescent="0.35">
      <c r="A12" s="3" t="s">
        <v>1745</v>
      </c>
      <c r="B12" s="3" t="s">
        <v>1780</v>
      </c>
      <c r="C12" s="4">
        <v>1</v>
      </c>
      <c r="D12" s="5">
        <v>7.1428571428571397E-2</v>
      </c>
      <c r="E12" s="6">
        <v>1.6950299842320999</v>
      </c>
      <c r="F12" s="5">
        <v>0.112923927010126</v>
      </c>
      <c r="G12" s="4">
        <v>14</v>
      </c>
      <c r="H12" s="5">
        <v>0.180191473748817</v>
      </c>
      <c r="I12" s="3" t="s">
        <v>1818</v>
      </c>
    </row>
    <row r="13" spans="1:9" x14ac:dyDescent="0.35">
      <c r="A13" s="3" t="s">
        <v>1745</v>
      </c>
      <c r="B13" s="3" t="s">
        <v>363</v>
      </c>
      <c r="C13" s="4">
        <v>10</v>
      </c>
      <c r="D13" s="5">
        <v>0.71428571428571397</v>
      </c>
      <c r="E13" s="6">
        <v>9.7603737473449801</v>
      </c>
      <c r="F13" s="5">
        <v>0.65024202691969202</v>
      </c>
      <c r="G13" s="4">
        <v>14</v>
      </c>
      <c r="H13" s="5">
        <v>0.31607675412430303</v>
      </c>
      <c r="I13" s="3" t="s">
        <v>1819</v>
      </c>
    </row>
    <row r="14" spans="1:9" x14ac:dyDescent="0.35">
      <c r="A14" s="3" t="s">
        <v>1745</v>
      </c>
      <c r="B14" s="3" t="s">
        <v>305</v>
      </c>
      <c r="C14" s="4">
        <v>3</v>
      </c>
      <c r="D14" s="5">
        <v>0.214285714285714</v>
      </c>
      <c r="E14" s="6">
        <v>3.5549667816632602</v>
      </c>
      <c r="F14" s="5">
        <v>0.23683404607018199</v>
      </c>
      <c r="G14" s="4">
        <v>14</v>
      </c>
      <c r="H14" s="5">
        <v>0.28709096896392999</v>
      </c>
      <c r="I14" s="3" t="s">
        <v>1820</v>
      </c>
    </row>
    <row r="15" spans="1:9" x14ac:dyDescent="0.35">
      <c r="A15" s="3" t="s">
        <v>1747</v>
      </c>
      <c r="B15" s="3" t="s">
        <v>1780</v>
      </c>
      <c r="C15" s="4">
        <v>1</v>
      </c>
      <c r="D15" s="5">
        <v>5.5555555555555601E-2</v>
      </c>
      <c r="E15" s="6">
        <v>1.2935822045996199</v>
      </c>
      <c r="F15" s="5">
        <v>4.1405038609660098E-2</v>
      </c>
      <c r="G15" s="4">
        <v>18</v>
      </c>
      <c r="H15" s="5">
        <v>0.14134170233447399</v>
      </c>
      <c r="I15" s="3" t="s">
        <v>1821</v>
      </c>
    </row>
    <row r="16" spans="1:9" x14ac:dyDescent="0.35">
      <c r="A16" s="3" t="s">
        <v>1747</v>
      </c>
      <c r="B16" s="3" t="s">
        <v>363</v>
      </c>
      <c r="C16" s="4">
        <v>16</v>
      </c>
      <c r="D16" s="5">
        <v>0.88888888888888895</v>
      </c>
      <c r="E16" s="6">
        <v>27.949668290385901</v>
      </c>
      <c r="F16" s="5">
        <v>0.89461426616393902</v>
      </c>
      <c r="G16" s="4">
        <v>18</v>
      </c>
      <c r="H16" s="5">
        <v>0.19391921577596699</v>
      </c>
      <c r="I16" s="3" t="s">
        <v>1822</v>
      </c>
    </row>
    <row r="17" spans="1:9" x14ac:dyDescent="0.35">
      <c r="A17" s="3" t="s">
        <v>1747</v>
      </c>
      <c r="B17" s="3" t="s">
        <v>305</v>
      </c>
      <c r="C17" s="4">
        <v>1</v>
      </c>
      <c r="D17" s="5">
        <v>5.5555555555555601E-2</v>
      </c>
      <c r="E17" s="6">
        <v>1.9988941337075401</v>
      </c>
      <c r="F17" s="5">
        <v>6.3980695226400597E-2</v>
      </c>
      <c r="G17" s="4">
        <v>18</v>
      </c>
      <c r="H17" s="5">
        <v>0.14134170233447399</v>
      </c>
      <c r="I17" s="3" t="s">
        <v>1823</v>
      </c>
    </row>
    <row r="18" spans="1:9" x14ac:dyDescent="0.35">
      <c r="A18" s="3" t="s">
        <v>1749</v>
      </c>
      <c r="B18" s="3" t="s">
        <v>1780</v>
      </c>
      <c r="C18" s="4">
        <v>33</v>
      </c>
      <c r="D18" s="5">
        <v>0.31132075471698101</v>
      </c>
      <c r="E18" s="6">
        <v>25.341219237397699</v>
      </c>
      <c r="F18" s="5">
        <v>0.26533774794343901</v>
      </c>
      <c r="G18" s="4">
        <v>106</v>
      </c>
      <c r="H18" s="5">
        <v>0.117737339199881</v>
      </c>
      <c r="I18" s="3" t="s">
        <v>1824</v>
      </c>
    </row>
    <row r="19" spans="1:9" x14ac:dyDescent="0.35">
      <c r="A19" s="3" t="s">
        <v>1749</v>
      </c>
      <c r="B19" s="3" t="s">
        <v>363</v>
      </c>
      <c r="C19" s="4">
        <v>70</v>
      </c>
      <c r="D19" s="5">
        <v>0.660377358490566</v>
      </c>
      <c r="E19" s="6">
        <v>69.092454895201598</v>
      </c>
      <c r="F19" s="5">
        <v>0.723439397687759</v>
      </c>
      <c r="G19" s="4">
        <v>106</v>
      </c>
      <c r="H19" s="5">
        <v>0.120419296906511</v>
      </c>
      <c r="I19" s="3" t="s">
        <v>1825</v>
      </c>
    </row>
    <row r="20" spans="1:9" x14ac:dyDescent="0.35">
      <c r="A20" s="3" t="s">
        <v>1749</v>
      </c>
      <c r="B20" s="3" t="s">
        <v>305</v>
      </c>
      <c r="C20" s="4">
        <v>3</v>
      </c>
      <c r="D20" s="5">
        <v>2.83018867924528E-2</v>
      </c>
      <c r="E20" s="6">
        <v>1.07184452733738</v>
      </c>
      <c r="F20" s="5">
        <v>1.1222854368802101E-2</v>
      </c>
      <c r="G20" s="4">
        <v>106</v>
      </c>
      <c r="H20" s="5">
        <v>4.21672284163815E-2</v>
      </c>
      <c r="I20" s="3" t="s">
        <v>785</v>
      </c>
    </row>
    <row r="21" spans="1:9" x14ac:dyDescent="0.35">
      <c r="A21" s="12" t="s">
        <v>145</v>
      </c>
      <c r="B21" s="12" t="s">
        <v>1780</v>
      </c>
      <c r="C21" s="13">
        <v>4</v>
      </c>
      <c r="D21" s="14">
        <v>1</v>
      </c>
      <c r="E21" s="15">
        <v>2.9617858232601999</v>
      </c>
      <c r="F21" s="14">
        <v>1</v>
      </c>
      <c r="G21" s="13">
        <v>4</v>
      </c>
      <c r="H21" s="14">
        <v>0</v>
      </c>
      <c r="I21" s="12" t="s">
        <v>1672</v>
      </c>
    </row>
    <row r="22" spans="1:9" x14ac:dyDescent="0.35">
      <c r="A22" s="18" t="s">
        <v>228</v>
      </c>
      <c r="B22" s="3"/>
      <c r="C22" s="4"/>
      <c r="D22" s="5"/>
      <c r="E22" s="6"/>
      <c r="F22" s="5"/>
      <c r="G22" s="4"/>
      <c r="H22" s="5"/>
      <c r="I22" s="3"/>
    </row>
    <row r="23" spans="1:9" x14ac:dyDescent="0.35">
      <c r="A23" s="18" t="s">
        <v>146</v>
      </c>
    </row>
    <row r="24" spans="1:9" x14ac:dyDescent="0.35">
      <c r="A24" s="18" t="s">
        <v>1752</v>
      </c>
    </row>
    <row r="25" spans="1:9" x14ac:dyDescent="0.35">
      <c r="A25" s="18" t="s">
        <v>1826</v>
      </c>
    </row>
    <row r="26" spans="1:9" x14ac:dyDescent="0.35">
      <c r="A26"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9"/>
  <dimension ref="A1:H8"/>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68</v>
      </c>
    </row>
    <row r="2" spans="1:8" ht="29" x14ac:dyDescent="0.35">
      <c r="A2" s="16" t="s">
        <v>1827</v>
      </c>
      <c r="B2" s="16" t="s">
        <v>93</v>
      </c>
      <c r="C2" s="16" t="s">
        <v>94</v>
      </c>
      <c r="D2" s="16" t="s">
        <v>95</v>
      </c>
      <c r="E2" s="16" t="s">
        <v>96</v>
      </c>
      <c r="F2" s="16" t="s">
        <v>97</v>
      </c>
      <c r="G2" s="16" t="s">
        <v>98</v>
      </c>
      <c r="H2" s="16" t="s">
        <v>99</v>
      </c>
    </row>
    <row r="3" spans="1:8" x14ac:dyDescent="0.35">
      <c r="A3" s="8" t="s">
        <v>101</v>
      </c>
      <c r="B3" s="9">
        <v>115</v>
      </c>
      <c r="C3" s="10">
        <v>3.11231393775372E-2</v>
      </c>
      <c r="D3" s="11">
        <v>110.242717387854</v>
      </c>
      <c r="E3" s="10">
        <v>2.9808226138214301E-2</v>
      </c>
      <c r="F3" s="9">
        <v>3695</v>
      </c>
      <c r="G3" s="10">
        <v>7.4786530187492201E-3</v>
      </c>
      <c r="H3" s="8" t="s">
        <v>926</v>
      </c>
    </row>
    <row r="4" spans="1:8" x14ac:dyDescent="0.35">
      <c r="A4" s="3" t="s">
        <v>103</v>
      </c>
      <c r="B4" s="4">
        <v>3525</v>
      </c>
      <c r="C4" s="5">
        <v>0.95399188092016196</v>
      </c>
      <c r="D4" s="6">
        <v>3525.4214438266999</v>
      </c>
      <c r="E4" s="5">
        <v>0.95322903970502404</v>
      </c>
      <c r="F4" s="4">
        <v>3695</v>
      </c>
      <c r="G4" s="5">
        <v>9.0227094398975007E-3</v>
      </c>
      <c r="H4" s="3" t="s">
        <v>1828</v>
      </c>
    </row>
    <row r="5" spans="1:8" x14ac:dyDescent="0.35">
      <c r="A5" s="12" t="s">
        <v>925</v>
      </c>
      <c r="B5" s="13">
        <v>55</v>
      </c>
      <c r="C5" s="14">
        <v>1.48849797023004E-2</v>
      </c>
      <c r="D5" s="15">
        <v>62.734961117724097</v>
      </c>
      <c r="E5" s="14">
        <v>1.6962734156761899E-2</v>
      </c>
      <c r="F5" s="13">
        <v>3695</v>
      </c>
      <c r="G5" s="14">
        <v>5.2151281793028801E-3</v>
      </c>
      <c r="H5" s="12" t="s">
        <v>1829</v>
      </c>
    </row>
    <row r="6" spans="1:8" x14ac:dyDescent="0.35">
      <c r="A6" s="18" t="s">
        <v>146</v>
      </c>
      <c r="B6" s="4"/>
      <c r="C6" s="5"/>
      <c r="D6" s="6"/>
      <c r="E6" s="5"/>
      <c r="F6" s="4"/>
      <c r="G6" s="5"/>
      <c r="H6" s="3"/>
    </row>
    <row r="7" spans="1:8" x14ac:dyDescent="0.35">
      <c r="A7" s="18" t="s">
        <v>1830</v>
      </c>
    </row>
    <row r="8" spans="1:8" x14ac:dyDescent="0.35">
      <c r="A8"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17"/>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90625" hidden="1"/>
  </cols>
  <sheetData>
    <row r="1" spans="1:9" ht="15.5" x14ac:dyDescent="0.35">
      <c r="A1" s="7" t="s">
        <v>6</v>
      </c>
    </row>
    <row r="2" spans="1:9" ht="43.5" x14ac:dyDescent="0.35">
      <c r="A2" s="16" t="s">
        <v>211</v>
      </c>
      <c r="B2" s="16" t="s">
        <v>93</v>
      </c>
      <c r="C2" s="16" t="s">
        <v>143</v>
      </c>
      <c r="D2" s="16" t="s">
        <v>94</v>
      </c>
      <c r="E2" s="16" t="s">
        <v>95</v>
      </c>
      <c r="F2" s="16" t="s">
        <v>144</v>
      </c>
      <c r="G2" s="16" t="s">
        <v>96</v>
      </c>
      <c r="H2" s="16" t="s">
        <v>98</v>
      </c>
      <c r="I2" s="16" t="s">
        <v>99</v>
      </c>
    </row>
    <row r="3" spans="1:9" x14ac:dyDescent="0.35">
      <c r="A3" s="8" t="s">
        <v>195</v>
      </c>
      <c r="B3" s="9">
        <v>238</v>
      </c>
      <c r="C3" s="9">
        <v>3077</v>
      </c>
      <c r="D3" s="10">
        <v>7.7348066298342497E-2</v>
      </c>
      <c r="E3" s="11">
        <v>225.23992968569101</v>
      </c>
      <c r="F3" s="11">
        <v>3289.5379113624299</v>
      </c>
      <c r="G3" s="10">
        <v>6.8471601712717003E-2</v>
      </c>
      <c r="H3" s="10">
        <v>1.2413080674154999E-2</v>
      </c>
      <c r="I3" s="8" t="s">
        <v>212</v>
      </c>
    </row>
    <row r="4" spans="1:9" x14ac:dyDescent="0.35">
      <c r="A4" s="3" t="s">
        <v>192</v>
      </c>
      <c r="B4" s="4">
        <v>134</v>
      </c>
      <c r="C4" s="4">
        <v>3077</v>
      </c>
      <c r="D4" s="5">
        <v>4.3548911277218098E-2</v>
      </c>
      <c r="E4" s="6">
        <v>148.34461685713001</v>
      </c>
      <c r="F4" s="6">
        <v>3289.5379113624299</v>
      </c>
      <c r="G4" s="5">
        <v>4.50958830250082E-2</v>
      </c>
      <c r="H4" s="5">
        <v>9.4832223485889593E-3</v>
      </c>
      <c r="I4" s="3" t="s">
        <v>213</v>
      </c>
    </row>
    <row r="5" spans="1:9" x14ac:dyDescent="0.35">
      <c r="A5" s="3" t="s">
        <v>170</v>
      </c>
      <c r="B5" s="4">
        <v>113</v>
      </c>
      <c r="C5" s="4">
        <v>3077</v>
      </c>
      <c r="D5" s="5">
        <v>3.67240818979526E-2</v>
      </c>
      <c r="E5" s="6">
        <v>101.414037119068</v>
      </c>
      <c r="F5" s="6">
        <v>3289.5379113624299</v>
      </c>
      <c r="G5" s="5">
        <v>3.0829265341120501E-2</v>
      </c>
      <c r="H5" s="5">
        <v>8.7395027737273995E-3</v>
      </c>
      <c r="I5" s="3" t="s">
        <v>214</v>
      </c>
    </row>
    <row r="6" spans="1:9" x14ac:dyDescent="0.35">
      <c r="A6" s="3" t="s">
        <v>183</v>
      </c>
      <c r="B6" s="4">
        <v>111</v>
      </c>
      <c r="C6" s="4">
        <v>3077</v>
      </c>
      <c r="D6" s="5">
        <v>3.60740981475463E-2</v>
      </c>
      <c r="E6" s="6">
        <v>124.460115757043</v>
      </c>
      <c r="F6" s="6">
        <v>3289.5379113624299</v>
      </c>
      <c r="G6" s="5">
        <v>3.7835136457051798E-2</v>
      </c>
      <c r="H6" s="5">
        <v>8.6647386107401095E-3</v>
      </c>
      <c r="I6" s="3" t="s">
        <v>185</v>
      </c>
    </row>
    <row r="7" spans="1:9" x14ac:dyDescent="0.35">
      <c r="A7" s="3" t="s">
        <v>176</v>
      </c>
      <c r="B7" s="4">
        <v>233</v>
      </c>
      <c r="C7" s="4">
        <v>3077</v>
      </c>
      <c r="D7" s="5">
        <v>7.5723106922326894E-2</v>
      </c>
      <c r="E7" s="6">
        <v>223.86050450201699</v>
      </c>
      <c r="F7" s="6">
        <v>3289.5379113624299</v>
      </c>
      <c r="G7" s="5">
        <v>6.8052264644459196E-2</v>
      </c>
      <c r="H7" s="5">
        <v>1.22928097324625E-2</v>
      </c>
      <c r="I7" s="3" t="s">
        <v>215</v>
      </c>
    </row>
    <row r="8" spans="1:9" x14ac:dyDescent="0.35">
      <c r="A8" s="3" t="s">
        <v>167</v>
      </c>
      <c r="B8" s="4">
        <v>1282</v>
      </c>
      <c r="C8" s="4">
        <v>3077</v>
      </c>
      <c r="D8" s="5">
        <v>0.41663958401040002</v>
      </c>
      <c r="E8" s="6">
        <v>1444.0927251946</v>
      </c>
      <c r="F8" s="6">
        <v>3289.5379113624299</v>
      </c>
      <c r="G8" s="5">
        <v>0.43899561704595202</v>
      </c>
      <c r="H8" s="5">
        <v>2.2907866430185799E-2</v>
      </c>
      <c r="I8" s="3" t="s">
        <v>216</v>
      </c>
    </row>
    <row r="9" spans="1:9" x14ac:dyDescent="0.35">
      <c r="A9" s="3" t="s">
        <v>173</v>
      </c>
      <c r="B9" s="4">
        <v>84</v>
      </c>
      <c r="C9" s="4">
        <v>3077</v>
      </c>
      <c r="D9" s="5">
        <v>2.7299317517062101E-2</v>
      </c>
      <c r="E9" s="6">
        <v>94.859293211395098</v>
      </c>
      <c r="F9" s="6">
        <v>3289.5379113624299</v>
      </c>
      <c r="G9" s="5">
        <v>2.88366620988743E-2</v>
      </c>
      <c r="H9" s="5">
        <v>7.5718395859109703E-3</v>
      </c>
      <c r="I9" s="3" t="s">
        <v>175</v>
      </c>
    </row>
    <row r="10" spans="1:9" x14ac:dyDescent="0.35">
      <c r="A10" s="3" t="s">
        <v>179</v>
      </c>
      <c r="B10" s="4">
        <v>1875</v>
      </c>
      <c r="C10" s="4">
        <v>3077</v>
      </c>
      <c r="D10" s="5">
        <v>0.60935976600584996</v>
      </c>
      <c r="E10" s="6">
        <v>1986.0988100926199</v>
      </c>
      <c r="F10" s="6">
        <v>3289.5379113624299</v>
      </c>
      <c r="G10" s="5">
        <v>0.60376224977751802</v>
      </c>
      <c r="H10" s="5">
        <v>2.2670509102221601E-2</v>
      </c>
      <c r="I10" s="3" t="s">
        <v>217</v>
      </c>
    </row>
    <row r="11" spans="1:9" x14ac:dyDescent="0.35">
      <c r="A11" s="3" t="s">
        <v>201</v>
      </c>
      <c r="B11" s="4">
        <v>210</v>
      </c>
      <c r="C11" s="4">
        <v>3077</v>
      </c>
      <c r="D11" s="5">
        <v>6.8248293792655207E-2</v>
      </c>
      <c r="E11" s="6">
        <v>211.82075218458701</v>
      </c>
      <c r="F11" s="6">
        <v>3289.5379113624299</v>
      </c>
      <c r="G11" s="5">
        <v>6.4392251401917094E-2</v>
      </c>
      <c r="H11" s="5">
        <v>1.17174172992638E-2</v>
      </c>
      <c r="I11" s="3" t="s">
        <v>218</v>
      </c>
    </row>
    <row r="12" spans="1:9" x14ac:dyDescent="0.35">
      <c r="A12" s="3" t="s">
        <v>189</v>
      </c>
      <c r="B12" s="4">
        <v>42</v>
      </c>
      <c r="C12" s="4">
        <v>3077</v>
      </c>
      <c r="D12" s="5">
        <v>1.3649658758531E-2</v>
      </c>
      <c r="E12" s="6">
        <v>42.3965012899016</v>
      </c>
      <c r="F12" s="6">
        <v>3289.5379113624299</v>
      </c>
      <c r="G12" s="5">
        <v>1.2888284747672099E-2</v>
      </c>
      <c r="H12" s="5">
        <v>5.39153459281368E-3</v>
      </c>
      <c r="I12" s="3" t="s">
        <v>191</v>
      </c>
    </row>
    <row r="13" spans="1:9" x14ac:dyDescent="0.35">
      <c r="A13" s="3" t="s">
        <v>198</v>
      </c>
      <c r="B13" s="4">
        <v>533</v>
      </c>
      <c r="C13" s="4">
        <v>3077</v>
      </c>
      <c r="D13" s="5">
        <v>0.17322066948326301</v>
      </c>
      <c r="E13" s="6">
        <v>570.64483774077303</v>
      </c>
      <c r="F13" s="6">
        <v>3289.5379113624299</v>
      </c>
      <c r="G13" s="5">
        <v>0.17347264361042999</v>
      </c>
      <c r="H13" s="5">
        <v>1.75845217471539E-2</v>
      </c>
      <c r="I13" s="3" t="s">
        <v>219</v>
      </c>
    </row>
    <row r="14" spans="1:9" x14ac:dyDescent="0.35">
      <c r="A14" s="3" t="s">
        <v>182</v>
      </c>
      <c r="B14" s="4">
        <v>113</v>
      </c>
      <c r="C14" s="4">
        <v>3077</v>
      </c>
      <c r="D14" s="5">
        <v>3.67240818979526E-2</v>
      </c>
      <c r="E14" s="6">
        <v>102.13233545515</v>
      </c>
      <c r="F14" s="6">
        <v>3289.5379113624299</v>
      </c>
      <c r="G14" s="5">
        <v>3.1047623771829399E-2</v>
      </c>
      <c r="H14" s="5">
        <v>8.7395027737273995E-3</v>
      </c>
      <c r="I14" s="3" t="s">
        <v>214</v>
      </c>
    </row>
    <row r="15" spans="1:9" x14ac:dyDescent="0.35">
      <c r="A15" s="12" t="s">
        <v>186</v>
      </c>
      <c r="B15" s="13">
        <v>111</v>
      </c>
      <c r="C15" s="13">
        <v>3077</v>
      </c>
      <c r="D15" s="14">
        <v>3.60740981475463E-2</v>
      </c>
      <c r="E15" s="15">
        <v>113.45297901692</v>
      </c>
      <c r="F15" s="15">
        <v>3289.5379113624299</v>
      </c>
      <c r="G15" s="14">
        <v>3.4489032220921E-2</v>
      </c>
      <c r="H15" s="14">
        <v>8.6647386107401095E-3</v>
      </c>
      <c r="I15" s="12" t="s">
        <v>220</v>
      </c>
    </row>
    <row r="16" spans="1:9" x14ac:dyDescent="0.35">
      <c r="A16" s="18" t="s">
        <v>221</v>
      </c>
      <c r="B16" s="4"/>
      <c r="C16" s="4"/>
      <c r="D16" s="5"/>
      <c r="E16" s="6"/>
      <c r="F16" s="6"/>
      <c r="G16" s="5"/>
      <c r="H16" s="5"/>
      <c r="I16" s="3"/>
    </row>
    <row r="17" spans="1:1" x14ac:dyDescent="0.35">
      <c r="A17"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0"/>
  <dimension ref="A1:I21"/>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90625" hidden="1"/>
  </cols>
  <sheetData>
    <row r="1" spans="1:9" ht="15.5" x14ac:dyDescent="0.35">
      <c r="A1" s="7" t="s">
        <v>69</v>
      </c>
    </row>
    <row r="2" spans="1:9" ht="43.5" x14ac:dyDescent="0.35">
      <c r="A2" s="16" t="s">
        <v>1831</v>
      </c>
      <c r="B2" s="16" t="s">
        <v>93</v>
      </c>
      <c r="C2" s="16" t="s">
        <v>143</v>
      </c>
      <c r="D2" s="16" t="s">
        <v>94</v>
      </c>
      <c r="E2" s="16" t="s">
        <v>95</v>
      </c>
      <c r="F2" s="16" t="s">
        <v>144</v>
      </c>
      <c r="G2" s="16" t="s">
        <v>96</v>
      </c>
      <c r="H2" s="16" t="s">
        <v>98</v>
      </c>
      <c r="I2" s="16" t="s">
        <v>99</v>
      </c>
    </row>
    <row r="3" spans="1:9" x14ac:dyDescent="0.35">
      <c r="A3" s="8" t="s">
        <v>1619</v>
      </c>
      <c r="B3" s="9">
        <v>3</v>
      </c>
      <c r="C3" s="9">
        <v>115</v>
      </c>
      <c r="D3" s="10">
        <v>2.6086956521739101E-2</v>
      </c>
      <c r="E3" s="11">
        <v>1.00853098386621</v>
      </c>
      <c r="F3" s="11">
        <v>110.242717387854</v>
      </c>
      <c r="G3" s="10">
        <v>9.1482776165433197E-3</v>
      </c>
      <c r="H3" s="10">
        <v>3.8911457000471397E-2</v>
      </c>
      <c r="I3" s="8" t="s">
        <v>1832</v>
      </c>
    </row>
    <row r="4" spans="1:9" x14ac:dyDescent="0.35">
      <c r="A4" s="3" t="s">
        <v>1621</v>
      </c>
      <c r="B4" s="4">
        <v>16</v>
      </c>
      <c r="C4" s="4">
        <v>115</v>
      </c>
      <c r="D4" s="5">
        <v>0.139130434782609</v>
      </c>
      <c r="E4" s="6">
        <v>16.8318361073223</v>
      </c>
      <c r="F4" s="6">
        <v>110.242717387854</v>
      </c>
      <c r="G4" s="5">
        <v>0.152679800590409</v>
      </c>
      <c r="H4" s="5">
        <v>8.4486134986487396E-2</v>
      </c>
      <c r="I4" s="3" t="s">
        <v>1833</v>
      </c>
    </row>
    <row r="5" spans="1:9" x14ac:dyDescent="0.35">
      <c r="A5" s="3" t="s">
        <v>1431</v>
      </c>
      <c r="B5" s="4">
        <v>1</v>
      </c>
      <c r="C5" s="4">
        <v>115</v>
      </c>
      <c r="D5" s="5">
        <v>8.6956521739130401E-3</v>
      </c>
      <c r="E5" s="6">
        <v>0.35462782460078102</v>
      </c>
      <c r="F5" s="6">
        <v>110.242717387854</v>
      </c>
      <c r="G5" s="5">
        <v>3.2167913945112198E-3</v>
      </c>
      <c r="H5" s="5">
        <v>2.2665237791483401E-2</v>
      </c>
      <c r="I5" s="3" t="s">
        <v>1751</v>
      </c>
    </row>
    <row r="6" spans="1:9" x14ac:dyDescent="0.35">
      <c r="A6" s="3" t="s">
        <v>1624</v>
      </c>
      <c r="B6" s="4">
        <v>8</v>
      </c>
      <c r="C6" s="4">
        <v>115</v>
      </c>
      <c r="D6" s="5">
        <v>6.9565217391304293E-2</v>
      </c>
      <c r="E6" s="6">
        <v>8.2392613590393395</v>
      </c>
      <c r="F6" s="6">
        <v>110.242717387854</v>
      </c>
      <c r="G6" s="5">
        <v>7.4737466149823906E-2</v>
      </c>
      <c r="H6" s="5">
        <v>6.21075984522503E-2</v>
      </c>
      <c r="I6" s="3" t="s">
        <v>1834</v>
      </c>
    </row>
    <row r="7" spans="1:9" x14ac:dyDescent="0.35">
      <c r="A7" s="3" t="s">
        <v>1625</v>
      </c>
      <c r="B7" s="4">
        <v>4</v>
      </c>
      <c r="C7" s="4">
        <v>115</v>
      </c>
      <c r="D7" s="5">
        <v>3.4782608695652202E-2</v>
      </c>
      <c r="E7" s="6">
        <v>3.31989165705152</v>
      </c>
      <c r="F7" s="6">
        <v>110.242717387854</v>
      </c>
      <c r="G7" s="5">
        <v>3.0114385201260401E-2</v>
      </c>
      <c r="H7" s="5">
        <v>4.4730045422625098E-2</v>
      </c>
      <c r="I7" s="3" t="s">
        <v>1835</v>
      </c>
    </row>
    <row r="8" spans="1:9" x14ac:dyDescent="0.35">
      <c r="A8" s="3" t="s">
        <v>1627</v>
      </c>
      <c r="B8" s="4">
        <v>53</v>
      </c>
      <c r="C8" s="4">
        <v>115</v>
      </c>
      <c r="D8" s="5">
        <v>0.46086956521739098</v>
      </c>
      <c r="E8" s="6">
        <v>46.4668853076058</v>
      </c>
      <c r="F8" s="6">
        <v>110.242717387854</v>
      </c>
      <c r="G8" s="5">
        <v>0.421496189577103</v>
      </c>
      <c r="H8" s="5">
        <v>0.1216862853067</v>
      </c>
      <c r="I8" s="3" t="s">
        <v>1836</v>
      </c>
    </row>
    <row r="9" spans="1:9" x14ac:dyDescent="0.35">
      <c r="A9" s="3" t="s">
        <v>1629</v>
      </c>
      <c r="B9" s="4">
        <v>7</v>
      </c>
      <c r="C9" s="4">
        <v>115</v>
      </c>
      <c r="D9" s="5">
        <v>6.08695652173913E-2</v>
      </c>
      <c r="E9" s="6">
        <v>7.1888492763767804</v>
      </c>
      <c r="F9" s="6">
        <v>110.242717387854</v>
      </c>
      <c r="G9" s="5">
        <v>6.5209289526899999E-2</v>
      </c>
      <c r="H9" s="5">
        <v>5.83671855007072E-2</v>
      </c>
      <c r="I9" s="3" t="s">
        <v>1837</v>
      </c>
    </row>
    <row r="10" spans="1:9" x14ac:dyDescent="0.35">
      <c r="A10" s="3" t="s">
        <v>1631</v>
      </c>
      <c r="B10" s="4">
        <v>2</v>
      </c>
      <c r="C10" s="4">
        <v>115</v>
      </c>
      <c r="D10" s="5">
        <v>1.7391304347826101E-2</v>
      </c>
      <c r="E10" s="6">
        <v>2.4995750170895699</v>
      </c>
      <c r="F10" s="6">
        <v>110.242717387854</v>
      </c>
      <c r="G10" s="5">
        <v>2.26733799412401E-2</v>
      </c>
      <c r="H10" s="5">
        <v>3.19125915501128E-2</v>
      </c>
      <c r="I10" s="3" t="s">
        <v>1838</v>
      </c>
    </row>
    <row r="11" spans="1:9" x14ac:dyDescent="0.35">
      <c r="A11" s="3" t="s">
        <v>201</v>
      </c>
      <c r="B11" s="4">
        <v>18</v>
      </c>
      <c r="C11" s="4">
        <v>115</v>
      </c>
      <c r="D11" s="5">
        <v>0.15652173913043499</v>
      </c>
      <c r="E11" s="6">
        <v>17.002946082025801</v>
      </c>
      <c r="F11" s="6">
        <v>110.242717387854</v>
      </c>
      <c r="G11" s="5">
        <v>0.15423192102754801</v>
      </c>
      <c r="H11" s="5">
        <v>8.8701297743442403E-2</v>
      </c>
      <c r="I11" s="3" t="s">
        <v>1839</v>
      </c>
    </row>
    <row r="12" spans="1:9" x14ac:dyDescent="0.35">
      <c r="A12" s="3" t="s">
        <v>1634</v>
      </c>
      <c r="B12" s="4">
        <v>31</v>
      </c>
      <c r="C12" s="4">
        <v>115</v>
      </c>
      <c r="D12" s="5">
        <v>0.26956521739130401</v>
      </c>
      <c r="E12" s="6">
        <v>25.6550321272824</v>
      </c>
      <c r="F12" s="6">
        <v>110.242717387854</v>
      </c>
      <c r="G12" s="5">
        <v>0.23271407613278799</v>
      </c>
      <c r="H12" s="5">
        <v>0.10832491179650899</v>
      </c>
      <c r="I12" s="3" t="s">
        <v>1840</v>
      </c>
    </row>
    <row r="13" spans="1:9" x14ac:dyDescent="0.35">
      <c r="A13" s="3" t="s">
        <v>1636</v>
      </c>
      <c r="B13" s="4">
        <v>27</v>
      </c>
      <c r="C13" s="4">
        <v>115</v>
      </c>
      <c r="D13" s="5">
        <v>0.23478260869565201</v>
      </c>
      <c r="E13" s="6">
        <v>34.347578430451001</v>
      </c>
      <c r="F13" s="6">
        <v>110.242717387854</v>
      </c>
      <c r="G13" s="5">
        <v>0.31156324194740198</v>
      </c>
      <c r="H13" s="5">
        <v>0.103473960528398</v>
      </c>
      <c r="I13" s="3" t="s">
        <v>1841</v>
      </c>
    </row>
    <row r="14" spans="1:9" x14ac:dyDescent="0.35">
      <c r="A14" s="3" t="s">
        <v>1638</v>
      </c>
      <c r="B14" s="4">
        <v>8</v>
      </c>
      <c r="C14" s="4">
        <v>115</v>
      </c>
      <c r="D14" s="5">
        <v>6.9565217391304293E-2</v>
      </c>
      <c r="E14" s="6">
        <v>5.0304872976949202</v>
      </c>
      <c r="F14" s="6">
        <v>110.242717387854</v>
      </c>
      <c r="G14" s="5">
        <v>4.5631016877031E-2</v>
      </c>
      <c r="H14" s="5">
        <v>6.21075984522503E-2</v>
      </c>
      <c r="I14" s="3" t="s">
        <v>1842</v>
      </c>
    </row>
    <row r="15" spans="1:9" x14ac:dyDescent="0.35">
      <c r="A15" s="3" t="s">
        <v>1640</v>
      </c>
      <c r="B15" s="4">
        <v>3</v>
      </c>
      <c r="C15" s="4">
        <v>115</v>
      </c>
      <c r="D15" s="5">
        <v>2.6086956521739101E-2</v>
      </c>
      <c r="E15" s="6">
        <v>2.2125723267205699</v>
      </c>
      <c r="F15" s="6">
        <v>110.242717387854</v>
      </c>
      <c r="G15" s="5">
        <v>2.0070008968813301E-2</v>
      </c>
      <c r="H15" s="5">
        <v>3.8911457000471397E-2</v>
      </c>
      <c r="I15" s="3" t="s">
        <v>1132</v>
      </c>
    </row>
    <row r="16" spans="1:9" x14ac:dyDescent="0.35">
      <c r="A16" s="3" t="s">
        <v>1642</v>
      </c>
      <c r="B16" s="4">
        <v>8</v>
      </c>
      <c r="C16" s="4">
        <v>115</v>
      </c>
      <c r="D16" s="5">
        <v>6.9565217391304293E-2</v>
      </c>
      <c r="E16" s="6">
        <v>7.0154172143558098</v>
      </c>
      <c r="F16" s="6">
        <v>110.242717387854</v>
      </c>
      <c r="G16" s="5">
        <v>6.3636105681922697E-2</v>
      </c>
      <c r="H16" s="5">
        <v>6.21075984522503E-2</v>
      </c>
      <c r="I16" s="3" t="s">
        <v>1843</v>
      </c>
    </row>
    <row r="17" spans="1:9" x14ac:dyDescent="0.35">
      <c r="A17" s="12" t="s">
        <v>1644</v>
      </c>
      <c r="B17" s="13">
        <v>10</v>
      </c>
      <c r="C17" s="13">
        <v>115</v>
      </c>
      <c r="D17" s="14">
        <v>8.6956521739130405E-2</v>
      </c>
      <c r="E17" s="15">
        <v>8.2530129991469305</v>
      </c>
      <c r="F17" s="15">
        <v>110.242717387854</v>
      </c>
      <c r="G17" s="14">
        <v>7.4862205819104799E-2</v>
      </c>
      <c r="H17" s="14">
        <v>6.8786387777205305E-2</v>
      </c>
      <c r="I17" s="12" t="s">
        <v>1844</v>
      </c>
    </row>
    <row r="18" spans="1:9" x14ac:dyDescent="0.35">
      <c r="A18" s="18" t="s">
        <v>228</v>
      </c>
      <c r="B18" s="4"/>
      <c r="C18" s="4"/>
      <c r="D18" s="5"/>
      <c r="E18" s="6"/>
      <c r="F18" s="6"/>
      <c r="G18" s="5"/>
      <c r="H18" s="5"/>
      <c r="I18" s="3"/>
    </row>
    <row r="19" spans="1:9" x14ac:dyDescent="0.35">
      <c r="A19" s="18" t="s">
        <v>146</v>
      </c>
    </row>
    <row r="20" spans="1:9" x14ac:dyDescent="0.35">
      <c r="A20" s="18" t="s">
        <v>1845</v>
      </c>
    </row>
    <row r="21" spans="1:9" x14ac:dyDescent="0.35">
      <c r="A21"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1"/>
  <dimension ref="A1:I17"/>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90625" hidden="1"/>
  </cols>
  <sheetData>
    <row r="1" spans="1:9" ht="15.5" x14ac:dyDescent="0.35">
      <c r="A1" s="7" t="s">
        <v>70</v>
      </c>
    </row>
    <row r="2" spans="1:9" ht="43.5" x14ac:dyDescent="0.35">
      <c r="A2" s="16" t="s">
        <v>1846</v>
      </c>
      <c r="B2" s="16" t="s">
        <v>93</v>
      </c>
      <c r="C2" s="16" t="s">
        <v>143</v>
      </c>
      <c r="D2" s="16" t="s">
        <v>94</v>
      </c>
      <c r="E2" s="16" t="s">
        <v>95</v>
      </c>
      <c r="F2" s="16" t="s">
        <v>144</v>
      </c>
      <c r="G2" s="16" t="s">
        <v>96</v>
      </c>
      <c r="H2" s="16" t="s">
        <v>98</v>
      </c>
      <c r="I2" s="16" t="s">
        <v>99</v>
      </c>
    </row>
    <row r="3" spans="1:9" x14ac:dyDescent="0.35">
      <c r="A3" s="8" t="s">
        <v>1847</v>
      </c>
      <c r="B3" s="9">
        <v>19</v>
      </c>
      <c r="C3" s="9">
        <v>115</v>
      </c>
      <c r="D3" s="10">
        <v>0.16521739130434801</v>
      </c>
      <c r="E3" s="11">
        <v>19.603835900793602</v>
      </c>
      <c r="F3" s="11">
        <v>110.242717387854</v>
      </c>
      <c r="G3" s="10">
        <v>0.177824316792045</v>
      </c>
      <c r="H3" s="10">
        <v>9.0660951165933507E-2</v>
      </c>
      <c r="I3" s="8" t="s">
        <v>1848</v>
      </c>
    </row>
    <row r="4" spans="1:9" x14ac:dyDescent="0.35">
      <c r="A4" s="3" t="s">
        <v>1849</v>
      </c>
      <c r="B4" s="4">
        <v>59</v>
      </c>
      <c r="C4" s="4">
        <v>115</v>
      </c>
      <c r="D4" s="5">
        <v>0.51304347826087005</v>
      </c>
      <c r="E4" s="6">
        <v>57.0107542700501</v>
      </c>
      <c r="F4" s="6">
        <v>110.242717387854</v>
      </c>
      <c r="G4" s="5">
        <v>0.51713850693171803</v>
      </c>
      <c r="H4" s="5">
        <v>0.122019115762021</v>
      </c>
      <c r="I4" s="3" t="s">
        <v>1850</v>
      </c>
    </row>
    <row r="5" spans="1:9" x14ac:dyDescent="0.35">
      <c r="A5" s="3" t="s">
        <v>1851</v>
      </c>
      <c r="B5" s="4">
        <v>30</v>
      </c>
      <c r="C5" s="4">
        <v>115</v>
      </c>
      <c r="D5" s="5">
        <v>0.26086956521739102</v>
      </c>
      <c r="E5" s="6">
        <v>34.374033906546501</v>
      </c>
      <c r="F5" s="6">
        <v>110.242717387854</v>
      </c>
      <c r="G5" s="5">
        <v>0.31180321676589601</v>
      </c>
      <c r="H5" s="5">
        <v>0.107195843095318</v>
      </c>
      <c r="I5" s="3" t="s">
        <v>1852</v>
      </c>
    </row>
    <row r="6" spans="1:9" x14ac:dyDescent="0.35">
      <c r="A6" s="3" t="s">
        <v>1853</v>
      </c>
      <c r="B6" s="4">
        <v>62</v>
      </c>
      <c r="C6" s="4">
        <v>115</v>
      </c>
      <c r="D6" s="5">
        <v>0.53913043478260902</v>
      </c>
      <c r="E6" s="6">
        <v>52.745689033955898</v>
      </c>
      <c r="F6" s="6">
        <v>110.242717387854</v>
      </c>
      <c r="G6" s="5">
        <v>0.47845055241505902</v>
      </c>
      <c r="H6" s="5">
        <v>0.1216862853067</v>
      </c>
      <c r="I6" s="3" t="s">
        <v>1854</v>
      </c>
    </row>
    <row r="7" spans="1:9" x14ac:dyDescent="0.35">
      <c r="A7" s="3" t="s">
        <v>1855</v>
      </c>
      <c r="B7" s="4">
        <v>31</v>
      </c>
      <c r="C7" s="4">
        <v>115</v>
      </c>
      <c r="D7" s="5">
        <v>0.26956521739130401</v>
      </c>
      <c r="E7" s="6">
        <v>25.056918147727</v>
      </c>
      <c r="F7" s="6">
        <v>110.242717387854</v>
      </c>
      <c r="G7" s="5">
        <v>0.227288647644381</v>
      </c>
      <c r="H7" s="5">
        <v>0.10832491179650899</v>
      </c>
      <c r="I7" s="3" t="s">
        <v>1856</v>
      </c>
    </row>
    <row r="8" spans="1:9" x14ac:dyDescent="0.35">
      <c r="A8" s="3" t="s">
        <v>1857</v>
      </c>
      <c r="B8" s="4">
        <v>7</v>
      </c>
      <c r="C8" s="4">
        <v>115</v>
      </c>
      <c r="D8" s="5">
        <v>6.08695652173913E-2</v>
      </c>
      <c r="E8" s="6">
        <v>9.2731126920968396</v>
      </c>
      <c r="F8" s="6">
        <v>110.242717387854</v>
      </c>
      <c r="G8" s="5">
        <v>8.4115421969075205E-2</v>
      </c>
      <c r="H8" s="5">
        <v>5.83671855007072E-2</v>
      </c>
      <c r="I8" s="3" t="s">
        <v>1858</v>
      </c>
    </row>
    <row r="9" spans="1:9" x14ac:dyDescent="0.35">
      <c r="A9" s="3" t="s">
        <v>1859</v>
      </c>
      <c r="B9" s="4">
        <v>3</v>
      </c>
      <c r="C9" s="4">
        <v>115</v>
      </c>
      <c r="D9" s="5">
        <v>2.6086956521739101E-2</v>
      </c>
      <c r="E9" s="6">
        <v>5.5286033928623999</v>
      </c>
      <c r="F9" s="6">
        <v>110.242717387854</v>
      </c>
      <c r="G9" s="5">
        <v>5.0149375159283999E-2</v>
      </c>
      <c r="H9" s="5">
        <v>3.8911457000471397E-2</v>
      </c>
      <c r="I9" s="3" t="s">
        <v>1860</v>
      </c>
    </row>
    <row r="10" spans="1:9" x14ac:dyDescent="0.35">
      <c r="A10" s="3" t="s">
        <v>1861</v>
      </c>
      <c r="B10" s="4">
        <v>3</v>
      </c>
      <c r="C10" s="4">
        <v>115</v>
      </c>
      <c r="D10" s="5">
        <v>2.6086956521739101E-2</v>
      </c>
      <c r="E10" s="6">
        <v>3.2001302026382001</v>
      </c>
      <c r="F10" s="6">
        <v>110.242717387854</v>
      </c>
      <c r="G10" s="5">
        <v>2.90280417470077E-2</v>
      </c>
      <c r="H10" s="5">
        <v>3.8911457000471397E-2</v>
      </c>
      <c r="I10" s="3" t="s">
        <v>963</v>
      </c>
    </row>
    <row r="11" spans="1:9" x14ac:dyDescent="0.35">
      <c r="A11" s="3" t="s">
        <v>1862</v>
      </c>
      <c r="B11" s="4">
        <v>4</v>
      </c>
      <c r="C11" s="4">
        <v>115</v>
      </c>
      <c r="D11" s="5">
        <v>3.4782608695652202E-2</v>
      </c>
      <c r="E11" s="6">
        <v>4.2896386911957203</v>
      </c>
      <c r="F11" s="6">
        <v>110.242717387854</v>
      </c>
      <c r="G11" s="5">
        <v>3.8910857722274698E-2</v>
      </c>
      <c r="H11" s="5">
        <v>4.4730045422625098E-2</v>
      </c>
      <c r="I11" s="3" t="s">
        <v>454</v>
      </c>
    </row>
    <row r="12" spans="1:9" x14ac:dyDescent="0.35">
      <c r="A12" s="3" t="s">
        <v>201</v>
      </c>
      <c r="B12" s="4">
        <v>8</v>
      </c>
      <c r="C12" s="4">
        <v>115</v>
      </c>
      <c r="D12" s="5">
        <v>6.9565217391304293E-2</v>
      </c>
      <c r="E12" s="6">
        <v>5.8953744116000601</v>
      </c>
      <c r="F12" s="6">
        <v>110.242717387854</v>
      </c>
      <c r="G12" s="5">
        <v>5.3476316180224998E-2</v>
      </c>
      <c r="H12" s="5">
        <v>6.21075984522503E-2</v>
      </c>
      <c r="I12" s="3" t="s">
        <v>1863</v>
      </c>
    </row>
    <row r="13" spans="1:9" x14ac:dyDescent="0.35">
      <c r="A13" s="12" t="s">
        <v>1864</v>
      </c>
      <c r="B13" s="13">
        <v>20</v>
      </c>
      <c r="C13" s="13">
        <v>115</v>
      </c>
      <c r="D13" s="14">
        <v>0.173913043478261</v>
      </c>
      <c r="E13" s="15">
        <v>18.008186629060301</v>
      </c>
      <c r="F13" s="15">
        <v>110.242717387854</v>
      </c>
      <c r="G13" s="14">
        <v>0.16335035144048801</v>
      </c>
      <c r="H13" s="14">
        <v>9.2530445813300305E-2</v>
      </c>
      <c r="I13" s="12" t="s">
        <v>1865</v>
      </c>
    </row>
    <row r="14" spans="1:9" x14ac:dyDescent="0.35">
      <c r="A14" s="18" t="s">
        <v>228</v>
      </c>
      <c r="B14" s="4"/>
      <c r="C14" s="4"/>
      <c r="D14" s="5"/>
      <c r="E14" s="6"/>
      <c r="F14" s="6"/>
      <c r="G14" s="5"/>
      <c r="H14" s="5"/>
      <c r="I14" s="3"/>
    </row>
    <row r="15" spans="1:9" x14ac:dyDescent="0.35">
      <c r="A15" s="18" t="s">
        <v>146</v>
      </c>
    </row>
    <row r="16" spans="1:9" x14ac:dyDescent="0.35">
      <c r="A16" s="18" t="s">
        <v>1866</v>
      </c>
    </row>
    <row r="17" spans="1:1" x14ac:dyDescent="0.35">
      <c r="A17"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2"/>
  <dimension ref="A1:H8"/>
  <sheetViews>
    <sheetView workbookViewId="0">
      <selection activeCell="A8" sqref="A8"/>
    </sheetView>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71</v>
      </c>
    </row>
    <row r="2" spans="1:8" ht="29" x14ac:dyDescent="0.35">
      <c r="A2" s="16" t="s">
        <v>327</v>
      </c>
      <c r="B2" s="16" t="s">
        <v>93</v>
      </c>
      <c r="C2" s="16" t="s">
        <v>94</v>
      </c>
      <c r="D2" s="16" t="s">
        <v>95</v>
      </c>
      <c r="E2" s="16" t="s">
        <v>96</v>
      </c>
      <c r="F2" s="16" t="s">
        <v>97</v>
      </c>
      <c r="G2" s="16" t="s">
        <v>98</v>
      </c>
      <c r="H2" s="16" t="s">
        <v>99</v>
      </c>
    </row>
    <row r="3" spans="1:8" x14ac:dyDescent="0.35">
      <c r="A3" s="8" t="s">
        <v>101</v>
      </c>
      <c r="B3" s="9">
        <v>1028</v>
      </c>
      <c r="C3" s="10">
        <v>0.25648702594810402</v>
      </c>
      <c r="D3" s="11">
        <v>966.25586253785696</v>
      </c>
      <c r="E3" s="10">
        <v>0.241081802030404</v>
      </c>
      <c r="F3" s="9">
        <v>4008</v>
      </c>
      <c r="G3" s="10">
        <v>1.8057920418253701E-2</v>
      </c>
      <c r="H3" s="8" t="s">
        <v>1867</v>
      </c>
    </row>
    <row r="4" spans="1:8" x14ac:dyDescent="0.35">
      <c r="A4" s="3" t="s">
        <v>103</v>
      </c>
      <c r="B4" s="4">
        <v>2930</v>
      </c>
      <c r="C4" s="5">
        <v>0.73103792415169699</v>
      </c>
      <c r="D4" s="6">
        <v>2998.8151659120899</v>
      </c>
      <c r="E4" s="5">
        <v>0.74820737672457505</v>
      </c>
      <c r="F4" s="4">
        <v>4008</v>
      </c>
      <c r="G4" s="5">
        <v>1.8336069059341101E-2</v>
      </c>
      <c r="H4" s="3" t="s">
        <v>1868</v>
      </c>
    </row>
    <row r="5" spans="1:8" x14ac:dyDescent="0.35">
      <c r="A5" s="12" t="s">
        <v>339</v>
      </c>
      <c r="B5" s="13">
        <v>50</v>
      </c>
      <c r="C5" s="14">
        <v>1.2475049900199601E-2</v>
      </c>
      <c r="D5" s="15">
        <v>42.928971550047898</v>
      </c>
      <c r="E5" s="14">
        <v>1.0710821245021899E-2</v>
      </c>
      <c r="F5" s="13">
        <v>4008</v>
      </c>
      <c r="G5" s="14">
        <v>4.5897173649174904E-3</v>
      </c>
      <c r="H5" s="12" t="s">
        <v>502</v>
      </c>
    </row>
    <row r="6" spans="1:8" x14ac:dyDescent="0.35">
      <c r="A6" s="18" t="s">
        <v>146</v>
      </c>
      <c r="B6" s="4"/>
      <c r="C6" s="5"/>
      <c r="D6" s="6"/>
      <c r="E6" s="5"/>
      <c r="F6" s="4"/>
      <c r="G6" s="5"/>
      <c r="H6" s="3"/>
    </row>
    <row r="7" spans="1:8" x14ac:dyDescent="0.35">
      <c r="A7" s="18" t="s">
        <v>344</v>
      </c>
    </row>
    <row r="8" spans="1:8" x14ac:dyDescent="0.35">
      <c r="A8"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3"/>
  <dimension ref="A1:H11"/>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72</v>
      </c>
    </row>
    <row r="2" spans="1:8" ht="29" x14ac:dyDescent="0.35">
      <c r="A2" s="16" t="s">
        <v>1869</v>
      </c>
      <c r="B2" s="16" t="s">
        <v>93</v>
      </c>
      <c r="C2" s="16" t="s">
        <v>94</v>
      </c>
      <c r="D2" s="16" t="s">
        <v>95</v>
      </c>
      <c r="E2" s="16" t="s">
        <v>96</v>
      </c>
      <c r="F2" s="16" t="s">
        <v>97</v>
      </c>
      <c r="G2" s="16" t="s">
        <v>98</v>
      </c>
      <c r="H2" s="16" t="s">
        <v>99</v>
      </c>
    </row>
    <row r="3" spans="1:8" x14ac:dyDescent="0.35">
      <c r="A3" s="8" t="s">
        <v>1870</v>
      </c>
      <c r="B3" s="9">
        <v>608</v>
      </c>
      <c r="C3" s="10">
        <v>0.59143968871595298</v>
      </c>
      <c r="D3" s="11">
        <v>580.33559383120996</v>
      </c>
      <c r="E3" s="10">
        <v>0.60060240390880204</v>
      </c>
      <c r="F3" s="9">
        <v>1028</v>
      </c>
      <c r="G3" s="10">
        <v>4.0136673675359599E-2</v>
      </c>
      <c r="H3" s="8" t="s">
        <v>1871</v>
      </c>
    </row>
    <row r="4" spans="1:8" x14ac:dyDescent="0.35">
      <c r="A4" s="3" t="s">
        <v>1872</v>
      </c>
      <c r="B4" s="4">
        <v>298</v>
      </c>
      <c r="C4" s="5">
        <v>0.28988326848249002</v>
      </c>
      <c r="D4" s="6">
        <v>271.35195208595098</v>
      </c>
      <c r="E4" s="5">
        <v>0.28082825947699702</v>
      </c>
      <c r="F4" s="4">
        <v>1028</v>
      </c>
      <c r="G4" s="5">
        <v>3.7045418451207297E-2</v>
      </c>
      <c r="H4" s="3" t="s">
        <v>1873</v>
      </c>
    </row>
    <row r="5" spans="1:8" x14ac:dyDescent="0.35">
      <c r="A5" s="3" t="s">
        <v>1874</v>
      </c>
      <c r="B5" s="4">
        <v>107</v>
      </c>
      <c r="C5" s="5">
        <v>0.10408560311284</v>
      </c>
      <c r="D5" s="6">
        <v>99.442200822322107</v>
      </c>
      <c r="E5" s="5">
        <v>0.102914977986409</v>
      </c>
      <c r="F5" s="4">
        <v>1028</v>
      </c>
      <c r="G5" s="5">
        <v>2.4933695225370901E-2</v>
      </c>
      <c r="H5" s="3" t="s">
        <v>1875</v>
      </c>
    </row>
    <row r="6" spans="1:8" x14ac:dyDescent="0.35">
      <c r="A6" s="3" t="s">
        <v>1876</v>
      </c>
      <c r="B6" s="4">
        <v>14</v>
      </c>
      <c r="C6" s="5">
        <v>1.36186770428016E-2</v>
      </c>
      <c r="D6" s="6">
        <v>14.8939506144372</v>
      </c>
      <c r="E6" s="5">
        <v>1.54140856390961E-2</v>
      </c>
      <c r="F6" s="4">
        <v>1028</v>
      </c>
      <c r="G6" s="5">
        <v>9.4634161407139497E-3</v>
      </c>
      <c r="H6" s="3" t="s">
        <v>1877</v>
      </c>
    </row>
    <row r="7" spans="1:8" x14ac:dyDescent="0.35">
      <c r="A7" s="12" t="s">
        <v>339</v>
      </c>
      <c r="B7" s="13">
        <v>1</v>
      </c>
      <c r="C7" s="14">
        <v>9.7276264591439701E-4</v>
      </c>
      <c r="D7" s="15">
        <v>0.232165183937078</v>
      </c>
      <c r="E7" s="14">
        <v>2.4027298869607901E-4</v>
      </c>
      <c r="F7" s="13">
        <v>1028</v>
      </c>
      <c r="G7" s="14">
        <v>2.5453655651030901E-3</v>
      </c>
      <c r="H7" s="12" t="s">
        <v>1026</v>
      </c>
    </row>
    <row r="8" spans="1:8" x14ac:dyDescent="0.35">
      <c r="A8" s="18" t="s">
        <v>228</v>
      </c>
      <c r="B8" s="4"/>
      <c r="C8" s="5"/>
      <c r="D8" s="6"/>
      <c r="E8" s="5"/>
      <c r="F8" s="4"/>
      <c r="G8" s="5"/>
      <c r="H8" s="3"/>
    </row>
    <row r="9" spans="1:8" x14ac:dyDescent="0.35">
      <c r="A9" s="18" t="s">
        <v>146</v>
      </c>
    </row>
    <row r="10" spans="1:8" x14ac:dyDescent="0.35">
      <c r="A10" s="18" t="s">
        <v>1878</v>
      </c>
    </row>
    <row r="11" spans="1:8" x14ac:dyDescent="0.35">
      <c r="A11"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4"/>
  <dimension ref="A1:H9"/>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73</v>
      </c>
    </row>
    <row r="2" spans="1:8" ht="29" x14ac:dyDescent="0.35">
      <c r="A2" s="16" t="s">
        <v>1879</v>
      </c>
      <c r="B2" s="16" t="s">
        <v>93</v>
      </c>
      <c r="C2" s="16" t="s">
        <v>94</v>
      </c>
      <c r="D2" s="16" t="s">
        <v>95</v>
      </c>
      <c r="E2" s="16" t="s">
        <v>96</v>
      </c>
      <c r="F2" s="16" t="s">
        <v>97</v>
      </c>
      <c r="G2" s="16" t="s">
        <v>98</v>
      </c>
      <c r="H2" s="16" t="s">
        <v>99</v>
      </c>
    </row>
    <row r="3" spans="1:8" x14ac:dyDescent="0.35">
      <c r="A3" s="8" t="s">
        <v>1870</v>
      </c>
      <c r="B3" s="9">
        <v>625</v>
      </c>
      <c r="C3" s="10">
        <v>0.607976653696498</v>
      </c>
      <c r="D3" s="11">
        <v>599.96182008216999</v>
      </c>
      <c r="E3" s="10">
        <v>0.62091402840897603</v>
      </c>
      <c r="F3" s="9">
        <v>1028</v>
      </c>
      <c r="G3" s="10">
        <v>3.98618521894233E-2</v>
      </c>
      <c r="H3" s="8" t="s">
        <v>1880</v>
      </c>
    </row>
    <row r="4" spans="1:8" x14ac:dyDescent="0.35">
      <c r="A4" s="3" t="s">
        <v>1872</v>
      </c>
      <c r="B4" s="4">
        <v>307</v>
      </c>
      <c r="C4" s="5">
        <v>0.29863813229572</v>
      </c>
      <c r="D4" s="6">
        <v>272.35660014249999</v>
      </c>
      <c r="E4" s="5">
        <v>0.28186799242506999</v>
      </c>
      <c r="F4" s="4">
        <v>1028</v>
      </c>
      <c r="G4" s="5">
        <v>3.7368164212959902E-2</v>
      </c>
      <c r="H4" s="3" t="s">
        <v>1881</v>
      </c>
    </row>
    <row r="5" spans="1:8" x14ac:dyDescent="0.35">
      <c r="A5" s="3" t="s">
        <v>1874</v>
      </c>
      <c r="B5" s="4">
        <v>83</v>
      </c>
      <c r="C5" s="5">
        <v>8.0739299610894905E-2</v>
      </c>
      <c r="D5" s="6">
        <v>82.782747901006999</v>
      </c>
      <c r="E5" s="5">
        <v>8.5673734163515702E-2</v>
      </c>
      <c r="F5" s="4">
        <v>1028</v>
      </c>
      <c r="G5" s="5">
        <v>2.2244358877687199E-2</v>
      </c>
      <c r="H5" s="3" t="s">
        <v>1882</v>
      </c>
    </row>
    <row r="6" spans="1:8" x14ac:dyDescent="0.35">
      <c r="A6" s="12" t="s">
        <v>1876</v>
      </c>
      <c r="B6" s="13">
        <v>13</v>
      </c>
      <c r="C6" s="14">
        <v>1.26459143968872E-2</v>
      </c>
      <c r="D6" s="15">
        <v>11.1546944121795</v>
      </c>
      <c r="E6" s="14">
        <v>1.1544245002438501E-2</v>
      </c>
      <c r="F6" s="13">
        <v>1028</v>
      </c>
      <c r="G6" s="14">
        <v>9.1236714988621008E-3</v>
      </c>
      <c r="H6" s="12" t="s">
        <v>1215</v>
      </c>
    </row>
    <row r="7" spans="1:8" x14ac:dyDescent="0.35">
      <c r="A7" s="18" t="s">
        <v>146</v>
      </c>
      <c r="B7" s="4"/>
      <c r="C7" s="5"/>
      <c r="D7" s="6"/>
      <c r="E7" s="5"/>
      <c r="F7" s="4"/>
      <c r="G7" s="5"/>
      <c r="H7" s="3"/>
    </row>
    <row r="8" spans="1:8" x14ac:dyDescent="0.35">
      <c r="A8" s="18" t="s">
        <v>1883</v>
      </c>
    </row>
    <row r="9" spans="1:8" x14ac:dyDescent="0.35">
      <c r="A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5"/>
  <dimension ref="A1:I23"/>
  <sheetViews>
    <sheetView workbookViewId="0"/>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74</v>
      </c>
    </row>
    <row r="2" spans="1:9" ht="29" x14ac:dyDescent="0.35">
      <c r="A2" s="16" t="s">
        <v>327</v>
      </c>
      <c r="B2" s="16" t="s">
        <v>1884</v>
      </c>
      <c r="C2" s="16" t="s">
        <v>93</v>
      </c>
      <c r="D2" s="16" t="s">
        <v>94</v>
      </c>
      <c r="E2" s="16" t="s">
        <v>95</v>
      </c>
      <c r="F2" s="16" t="s">
        <v>96</v>
      </c>
      <c r="G2" s="16" t="s">
        <v>97</v>
      </c>
      <c r="H2" s="16" t="s">
        <v>98</v>
      </c>
      <c r="I2" s="16" t="s">
        <v>99</v>
      </c>
    </row>
    <row r="3" spans="1:9" x14ac:dyDescent="0.35">
      <c r="A3" s="8" t="s">
        <v>101</v>
      </c>
      <c r="B3" s="8" t="s">
        <v>1885</v>
      </c>
      <c r="C3" s="9">
        <v>506</v>
      </c>
      <c r="D3" s="10">
        <v>0.49221789883268502</v>
      </c>
      <c r="E3" s="11">
        <v>484.93555805098498</v>
      </c>
      <c r="F3" s="10">
        <v>0.50187075375388601</v>
      </c>
      <c r="G3" s="9">
        <v>1028</v>
      </c>
      <c r="H3" s="10">
        <v>4.0820230488260799E-2</v>
      </c>
      <c r="I3" s="8" t="s">
        <v>1886</v>
      </c>
    </row>
    <row r="4" spans="1:9" x14ac:dyDescent="0.35">
      <c r="A4" s="3" t="s">
        <v>101</v>
      </c>
      <c r="B4" s="3" t="s">
        <v>1887</v>
      </c>
      <c r="C4" s="4">
        <v>364</v>
      </c>
      <c r="D4" s="5">
        <v>0.35408560311283999</v>
      </c>
      <c r="E4" s="6">
        <v>318.45105175035201</v>
      </c>
      <c r="F4" s="5">
        <v>0.329572180720275</v>
      </c>
      <c r="G4" s="4">
        <v>1028</v>
      </c>
      <c r="H4" s="5">
        <v>3.9048079080349497E-2</v>
      </c>
      <c r="I4" s="3" t="s">
        <v>1888</v>
      </c>
    </row>
    <row r="5" spans="1:9" x14ac:dyDescent="0.35">
      <c r="A5" s="3" t="s">
        <v>101</v>
      </c>
      <c r="B5" s="3" t="s">
        <v>1889</v>
      </c>
      <c r="C5" s="4">
        <v>99</v>
      </c>
      <c r="D5" s="5">
        <v>9.6303501945525297E-2</v>
      </c>
      <c r="E5" s="6">
        <v>102.90079860584</v>
      </c>
      <c r="F5" s="5">
        <v>0.10649435889120799</v>
      </c>
      <c r="G5" s="4">
        <v>1028</v>
      </c>
      <c r="H5" s="5">
        <v>2.4087426195257802E-2</v>
      </c>
      <c r="I5" s="3" t="s">
        <v>1890</v>
      </c>
    </row>
    <row r="6" spans="1:9" x14ac:dyDescent="0.35">
      <c r="A6" s="3" t="s">
        <v>101</v>
      </c>
      <c r="B6" s="3" t="s">
        <v>1891</v>
      </c>
      <c r="C6" s="4">
        <v>20</v>
      </c>
      <c r="D6" s="5">
        <v>1.94552529182879E-2</v>
      </c>
      <c r="E6" s="6">
        <v>25.3625247170615</v>
      </c>
      <c r="F6" s="5">
        <v>2.6248249247820502E-2</v>
      </c>
      <c r="G6" s="4">
        <v>1028</v>
      </c>
      <c r="H6" s="5">
        <v>1.12774317265279E-2</v>
      </c>
      <c r="I6" s="3" t="s">
        <v>1892</v>
      </c>
    </row>
    <row r="7" spans="1:9" x14ac:dyDescent="0.35">
      <c r="A7" s="3" t="s">
        <v>101</v>
      </c>
      <c r="B7" s="3" t="s">
        <v>1893</v>
      </c>
      <c r="C7" s="4">
        <v>11</v>
      </c>
      <c r="D7" s="5">
        <v>1.0700389105058401E-2</v>
      </c>
      <c r="E7" s="6">
        <v>8.96865676594755</v>
      </c>
      <c r="F7" s="5">
        <v>9.2818653046942493E-3</v>
      </c>
      <c r="G7" s="4">
        <v>1028</v>
      </c>
      <c r="H7" s="5">
        <v>8.4008215921732993E-3</v>
      </c>
      <c r="I7" s="3" t="s">
        <v>1894</v>
      </c>
    </row>
    <row r="8" spans="1:9" x14ac:dyDescent="0.35">
      <c r="A8" s="3" t="s">
        <v>101</v>
      </c>
      <c r="B8" s="3" t="s">
        <v>201</v>
      </c>
      <c r="C8" s="4">
        <v>28</v>
      </c>
      <c r="D8" s="5">
        <v>2.7237354085603099E-2</v>
      </c>
      <c r="E8" s="6">
        <v>25.6372726476711</v>
      </c>
      <c r="F8" s="5">
        <v>2.6532592082117001E-2</v>
      </c>
      <c r="G8" s="4">
        <v>1028</v>
      </c>
      <c r="H8" s="5">
        <v>1.32905807469936E-2</v>
      </c>
      <c r="I8" s="3" t="s">
        <v>1895</v>
      </c>
    </row>
    <row r="9" spans="1:9" x14ac:dyDescent="0.35">
      <c r="A9" s="3" t="s">
        <v>103</v>
      </c>
      <c r="B9" s="3" t="s">
        <v>1885</v>
      </c>
      <c r="C9" s="4">
        <v>1501</v>
      </c>
      <c r="D9" s="5">
        <v>0.51228668941979505</v>
      </c>
      <c r="E9" s="6">
        <v>1502.61652079751</v>
      </c>
      <c r="F9" s="5">
        <v>0.50107006856505898</v>
      </c>
      <c r="G9" s="4">
        <v>2930</v>
      </c>
      <c r="H9" s="5">
        <v>2.4174619359963401E-2</v>
      </c>
      <c r="I9" s="3" t="s">
        <v>1896</v>
      </c>
    </row>
    <row r="10" spans="1:9" x14ac:dyDescent="0.35">
      <c r="A10" s="3" t="s">
        <v>103</v>
      </c>
      <c r="B10" s="3" t="s">
        <v>1887</v>
      </c>
      <c r="C10" s="4">
        <v>891</v>
      </c>
      <c r="D10" s="5">
        <v>0.30409556313993202</v>
      </c>
      <c r="E10" s="6">
        <v>944.621976420907</v>
      </c>
      <c r="F10" s="5">
        <v>0.31499839908726002</v>
      </c>
      <c r="G10" s="4">
        <v>2930</v>
      </c>
      <c r="H10" s="5">
        <v>2.22484955426063E-2</v>
      </c>
      <c r="I10" s="3" t="s">
        <v>1897</v>
      </c>
    </row>
    <row r="11" spans="1:9" x14ac:dyDescent="0.35">
      <c r="A11" s="3" t="s">
        <v>103</v>
      </c>
      <c r="B11" s="3" t="s">
        <v>1889</v>
      </c>
      <c r="C11" s="4">
        <v>430</v>
      </c>
      <c r="D11" s="5">
        <v>0.146757679180887</v>
      </c>
      <c r="E11" s="6">
        <v>451.18656717545798</v>
      </c>
      <c r="F11" s="5">
        <v>0.150454943773845</v>
      </c>
      <c r="G11" s="4">
        <v>2930</v>
      </c>
      <c r="H11" s="5">
        <v>1.7114232050590102E-2</v>
      </c>
      <c r="I11" s="3" t="s">
        <v>1898</v>
      </c>
    </row>
    <row r="12" spans="1:9" x14ac:dyDescent="0.35">
      <c r="A12" s="3" t="s">
        <v>103</v>
      </c>
      <c r="B12" s="3" t="s">
        <v>1891</v>
      </c>
      <c r="C12" s="4">
        <v>16</v>
      </c>
      <c r="D12" s="5">
        <v>5.46075085324232E-3</v>
      </c>
      <c r="E12" s="6">
        <v>20.836526585045998</v>
      </c>
      <c r="F12" s="5">
        <v>6.9482530373653501E-3</v>
      </c>
      <c r="G12" s="4">
        <v>2930</v>
      </c>
      <c r="H12" s="5">
        <v>3.5641662150424401E-3</v>
      </c>
      <c r="I12" s="3" t="s">
        <v>496</v>
      </c>
    </row>
    <row r="13" spans="1:9" x14ac:dyDescent="0.35">
      <c r="A13" s="3" t="s">
        <v>103</v>
      </c>
      <c r="B13" s="3" t="s">
        <v>1893</v>
      </c>
      <c r="C13" s="4">
        <v>24</v>
      </c>
      <c r="D13" s="5">
        <v>8.1911262798634796E-3</v>
      </c>
      <c r="E13" s="6">
        <v>27.341239513286101</v>
      </c>
      <c r="F13" s="5">
        <v>9.1173473524068394E-3</v>
      </c>
      <c r="G13" s="4">
        <v>2930</v>
      </c>
      <c r="H13" s="5">
        <v>4.3591981438235901E-3</v>
      </c>
      <c r="I13" s="3" t="s">
        <v>1899</v>
      </c>
    </row>
    <row r="14" spans="1:9" x14ac:dyDescent="0.35">
      <c r="A14" s="3" t="s">
        <v>103</v>
      </c>
      <c r="B14" s="3" t="s">
        <v>201</v>
      </c>
      <c r="C14" s="4">
        <v>68</v>
      </c>
      <c r="D14" s="5">
        <v>2.3208191126279899E-2</v>
      </c>
      <c r="E14" s="6">
        <v>52.212335419887303</v>
      </c>
      <c r="F14" s="5">
        <v>1.7410988184063999E-2</v>
      </c>
      <c r="G14" s="4">
        <v>2930</v>
      </c>
      <c r="H14" s="5">
        <v>7.2818621831473602E-3</v>
      </c>
      <c r="I14" s="3" t="s">
        <v>1900</v>
      </c>
    </row>
    <row r="15" spans="1:9" x14ac:dyDescent="0.35">
      <c r="A15" s="3" t="s">
        <v>339</v>
      </c>
      <c r="B15" s="3" t="s">
        <v>1885</v>
      </c>
      <c r="C15" s="4">
        <v>27</v>
      </c>
      <c r="D15" s="5">
        <v>0.54</v>
      </c>
      <c r="E15" s="6">
        <v>21.8130537301675</v>
      </c>
      <c r="F15" s="5">
        <v>0.50811964374075802</v>
      </c>
      <c r="G15" s="4">
        <v>50</v>
      </c>
      <c r="H15" s="5">
        <v>0.184520833735664</v>
      </c>
      <c r="I15" s="3" t="s">
        <v>1901</v>
      </c>
    </row>
    <row r="16" spans="1:9" x14ac:dyDescent="0.35">
      <c r="A16" s="3" t="s">
        <v>339</v>
      </c>
      <c r="B16" s="3" t="s">
        <v>1887</v>
      </c>
      <c r="C16" s="4">
        <v>16</v>
      </c>
      <c r="D16" s="5">
        <v>0.32</v>
      </c>
      <c r="E16" s="6">
        <v>15.1379987909544</v>
      </c>
      <c r="F16" s="5">
        <v>0.35262896464468202</v>
      </c>
      <c r="G16" s="4">
        <v>50</v>
      </c>
      <c r="H16" s="5">
        <v>0.17270267244795101</v>
      </c>
      <c r="I16" s="3" t="s">
        <v>1902</v>
      </c>
    </row>
    <row r="17" spans="1:9" x14ac:dyDescent="0.35">
      <c r="A17" s="3" t="s">
        <v>339</v>
      </c>
      <c r="B17" s="3" t="s">
        <v>1889</v>
      </c>
      <c r="C17" s="4">
        <v>6</v>
      </c>
      <c r="D17" s="5">
        <v>0.12</v>
      </c>
      <c r="E17" s="6">
        <v>4.1977641615600003</v>
      </c>
      <c r="F17" s="5">
        <v>9.7783944268642106E-2</v>
      </c>
      <c r="G17" s="4">
        <v>50</v>
      </c>
      <c r="H17" s="5">
        <v>0.120309957006397</v>
      </c>
      <c r="I17" s="3" t="s">
        <v>1903</v>
      </c>
    </row>
    <row r="18" spans="1:9" x14ac:dyDescent="0.35">
      <c r="A18" s="12" t="s">
        <v>339</v>
      </c>
      <c r="B18" s="12" t="s">
        <v>1893</v>
      </c>
      <c r="C18" s="13">
        <v>1</v>
      </c>
      <c r="D18" s="14">
        <v>0.02</v>
      </c>
      <c r="E18" s="15">
        <v>1.7801548673659999</v>
      </c>
      <c r="F18" s="14">
        <v>4.1467447345917501E-2</v>
      </c>
      <c r="G18" s="13">
        <v>50</v>
      </c>
      <c r="H18" s="14">
        <v>5.1831961956518999E-2</v>
      </c>
      <c r="I18" s="12" t="s">
        <v>1598</v>
      </c>
    </row>
    <row r="19" spans="1:9" x14ac:dyDescent="0.35">
      <c r="A19" s="18" t="s">
        <v>228</v>
      </c>
      <c r="B19" s="3"/>
      <c r="C19" s="4"/>
      <c r="D19" s="5"/>
      <c r="E19" s="6"/>
      <c r="F19" s="5"/>
      <c r="G19" s="4"/>
      <c r="H19" s="5"/>
      <c r="I19" s="3"/>
    </row>
    <row r="20" spans="1:9" x14ac:dyDescent="0.35">
      <c r="A20" s="18" t="s">
        <v>146</v>
      </c>
    </row>
    <row r="21" spans="1:9" x14ac:dyDescent="0.35">
      <c r="A21" s="18" t="s">
        <v>344</v>
      </c>
    </row>
    <row r="22" spans="1:9" x14ac:dyDescent="0.35">
      <c r="A22" s="18" t="s">
        <v>1904</v>
      </c>
    </row>
    <row r="23" spans="1:9" x14ac:dyDescent="0.35">
      <c r="A23"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6"/>
  <dimension ref="A1:I19"/>
  <sheetViews>
    <sheetView workbookViewId="0"/>
  </sheetViews>
  <sheetFormatPr defaultColWidth="0" defaultRowHeight="14.5" zeroHeight="1" x14ac:dyDescent="0.35"/>
  <cols>
    <col min="1" max="1" width="10.7265625" customWidth="1"/>
    <col min="2" max="2" width="35.7265625" customWidth="1"/>
    <col min="3" max="8" width="13.7265625" customWidth="1"/>
    <col min="9" max="9" width="15.7265625" customWidth="1"/>
    <col min="10" max="16384" width="10.90625" hidden="1"/>
  </cols>
  <sheetData>
    <row r="1" spans="1:9" ht="15.5" x14ac:dyDescent="0.35">
      <c r="A1" s="7" t="s">
        <v>75</v>
      </c>
    </row>
    <row r="2" spans="1:9" ht="29" x14ac:dyDescent="0.35">
      <c r="A2" s="16" t="s">
        <v>91</v>
      </c>
      <c r="B2" s="16" t="s">
        <v>92</v>
      </c>
      <c r="C2" s="16" t="s">
        <v>93</v>
      </c>
      <c r="D2" s="16" t="s">
        <v>94</v>
      </c>
      <c r="E2" s="16" t="s">
        <v>95</v>
      </c>
      <c r="F2" s="16" t="s">
        <v>96</v>
      </c>
      <c r="G2" s="16" t="s">
        <v>97</v>
      </c>
      <c r="H2" s="16" t="s">
        <v>98</v>
      </c>
      <c r="I2" s="16" t="s">
        <v>99</v>
      </c>
    </row>
    <row r="3" spans="1:9" x14ac:dyDescent="0.35">
      <c r="A3" s="8" t="s">
        <v>1905</v>
      </c>
      <c r="B3" s="8" t="s">
        <v>101</v>
      </c>
      <c r="C3" s="9">
        <v>128</v>
      </c>
      <c r="D3" s="10">
        <v>0.124513618677043</v>
      </c>
      <c r="E3" s="11">
        <v>126.514660440782</v>
      </c>
      <c r="F3" s="10">
        <v>0.13093287745596999</v>
      </c>
      <c r="G3" s="9">
        <v>1028</v>
      </c>
      <c r="H3" s="10">
        <v>2.6958218078722999E-2</v>
      </c>
      <c r="I3" s="8" t="s">
        <v>1906</v>
      </c>
    </row>
    <row r="4" spans="1:9" x14ac:dyDescent="0.35">
      <c r="A4" s="3" t="s">
        <v>1905</v>
      </c>
      <c r="B4" s="3" t="s">
        <v>103</v>
      </c>
      <c r="C4" s="4">
        <v>899</v>
      </c>
      <c r="D4" s="5">
        <v>0.87451361867704303</v>
      </c>
      <c r="E4" s="6">
        <v>838.63144731841805</v>
      </c>
      <c r="F4" s="5">
        <v>0.86791861227704603</v>
      </c>
      <c r="G4" s="4">
        <v>1028</v>
      </c>
      <c r="H4" s="5">
        <v>2.7048279386888099E-2</v>
      </c>
      <c r="I4" s="3" t="s">
        <v>1907</v>
      </c>
    </row>
    <row r="5" spans="1:9" x14ac:dyDescent="0.35">
      <c r="A5" s="3" t="s">
        <v>1905</v>
      </c>
      <c r="B5" s="3" t="s">
        <v>339</v>
      </c>
      <c r="C5" s="4">
        <v>1</v>
      </c>
      <c r="D5" s="5">
        <v>9.7276264591439701E-4</v>
      </c>
      <c r="E5" s="6">
        <v>1.1097547786577</v>
      </c>
      <c r="F5" s="5">
        <v>1.14851026698347E-3</v>
      </c>
      <c r="G5" s="4">
        <v>1028</v>
      </c>
      <c r="H5" s="5">
        <v>2.5453655651030901E-3</v>
      </c>
      <c r="I5" s="3" t="s">
        <v>209</v>
      </c>
    </row>
    <row r="6" spans="1:9" x14ac:dyDescent="0.35">
      <c r="A6" s="3" t="s">
        <v>1908</v>
      </c>
      <c r="B6" s="3" t="s">
        <v>101</v>
      </c>
      <c r="C6" s="4">
        <v>141</v>
      </c>
      <c r="D6" s="5">
        <v>0.13715953307393</v>
      </c>
      <c r="E6" s="6">
        <v>144.56522778830001</v>
      </c>
      <c r="F6" s="5">
        <v>0.149613816995223</v>
      </c>
      <c r="G6" s="4">
        <v>1028</v>
      </c>
      <c r="H6" s="5">
        <v>2.8089001993024901E-2</v>
      </c>
      <c r="I6" s="3" t="s">
        <v>1909</v>
      </c>
    </row>
    <row r="7" spans="1:9" x14ac:dyDescent="0.35">
      <c r="A7" s="3" t="s">
        <v>1908</v>
      </c>
      <c r="B7" s="3" t="s">
        <v>103</v>
      </c>
      <c r="C7" s="4">
        <v>884</v>
      </c>
      <c r="D7" s="5">
        <v>0.85992217898832701</v>
      </c>
      <c r="E7" s="6">
        <v>815.95873751725196</v>
      </c>
      <c r="F7" s="5">
        <v>0.84445411319331898</v>
      </c>
      <c r="G7" s="4">
        <v>1028</v>
      </c>
      <c r="H7" s="5">
        <v>2.8338203926640899E-2</v>
      </c>
      <c r="I7" s="3" t="s">
        <v>1910</v>
      </c>
    </row>
    <row r="8" spans="1:9" x14ac:dyDescent="0.35">
      <c r="A8" s="3" t="s">
        <v>1908</v>
      </c>
      <c r="B8" s="3" t="s">
        <v>339</v>
      </c>
      <c r="C8" s="4">
        <v>3</v>
      </c>
      <c r="D8" s="5">
        <v>2.9182879377431898E-3</v>
      </c>
      <c r="E8" s="6">
        <v>5.7318972323049699</v>
      </c>
      <c r="F8" s="5">
        <v>5.9320698114578296E-3</v>
      </c>
      <c r="G8" s="4">
        <v>1028</v>
      </c>
      <c r="H8" s="5">
        <v>4.4044075936234403E-3</v>
      </c>
      <c r="I8" s="3" t="s">
        <v>1911</v>
      </c>
    </row>
    <row r="9" spans="1:9" x14ac:dyDescent="0.35">
      <c r="A9" s="3" t="s">
        <v>1912</v>
      </c>
      <c r="B9" s="3" t="s">
        <v>101</v>
      </c>
      <c r="C9" s="4">
        <v>145</v>
      </c>
      <c r="D9" s="5">
        <v>0.14105058365758799</v>
      </c>
      <c r="E9" s="6">
        <v>149.707648040398</v>
      </c>
      <c r="F9" s="5">
        <v>0.15493582377569501</v>
      </c>
      <c r="G9" s="4">
        <v>1028</v>
      </c>
      <c r="H9" s="5">
        <v>2.8420341726357701E-2</v>
      </c>
      <c r="I9" s="3" t="s">
        <v>1913</v>
      </c>
    </row>
    <row r="10" spans="1:9" x14ac:dyDescent="0.35">
      <c r="A10" s="3" t="s">
        <v>1912</v>
      </c>
      <c r="B10" s="3" t="s">
        <v>103</v>
      </c>
      <c r="C10" s="4">
        <v>878</v>
      </c>
      <c r="D10" s="5">
        <v>0.85408560311283999</v>
      </c>
      <c r="E10" s="6">
        <v>809.39038812206695</v>
      </c>
      <c r="F10" s="5">
        <v>0.83765638016023503</v>
      </c>
      <c r="G10" s="4">
        <v>1028</v>
      </c>
      <c r="H10" s="5">
        <v>2.8824237673734099E-2</v>
      </c>
      <c r="I10" s="3" t="s">
        <v>1914</v>
      </c>
    </row>
    <row r="11" spans="1:9" x14ac:dyDescent="0.35">
      <c r="A11" s="3" t="s">
        <v>1912</v>
      </c>
      <c r="B11" s="3" t="s">
        <v>339</v>
      </c>
      <c r="C11" s="4">
        <v>5</v>
      </c>
      <c r="D11" s="5">
        <v>4.8638132295719802E-3</v>
      </c>
      <c r="E11" s="6">
        <v>7.1578263753923101</v>
      </c>
      <c r="F11" s="5">
        <v>7.4077960640698097E-3</v>
      </c>
      <c r="G11" s="4">
        <v>1028</v>
      </c>
      <c r="H11" s="5">
        <v>5.6805156634320399E-3</v>
      </c>
      <c r="I11" s="3" t="s">
        <v>1915</v>
      </c>
    </row>
    <row r="12" spans="1:9" x14ac:dyDescent="0.35">
      <c r="A12" s="3" t="s">
        <v>1916</v>
      </c>
      <c r="B12" s="3" t="s">
        <v>101</v>
      </c>
      <c r="C12" s="4">
        <v>45</v>
      </c>
      <c r="D12" s="5">
        <v>4.38169425511198E-2</v>
      </c>
      <c r="E12" s="6">
        <v>40.919355919984703</v>
      </c>
      <c r="F12" s="5">
        <v>4.2365615170663E-2</v>
      </c>
      <c r="G12" s="4">
        <v>1027</v>
      </c>
      <c r="H12" s="5">
        <v>1.67209500702757E-2</v>
      </c>
      <c r="I12" s="3" t="s">
        <v>1917</v>
      </c>
    </row>
    <row r="13" spans="1:9" x14ac:dyDescent="0.35">
      <c r="A13" s="3" t="s">
        <v>1916</v>
      </c>
      <c r="B13" s="3" t="s">
        <v>103</v>
      </c>
      <c r="C13" s="4">
        <v>977</v>
      </c>
      <c r="D13" s="5">
        <v>0.95131450827653397</v>
      </c>
      <c r="E13" s="6">
        <v>917.68367147072604</v>
      </c>
      <c r="F13" s="5">
        <v>0.95011840728758901</v>
      </c>
      <c r="G13" s="4">
        <v>1027</v>
      </c>
      <c r="H13" s="5">
        <v>1.7580500436645701E-2</v>
      </c>
      <c r="I13" s="3" t="s">
        <v>1918</v>
      </c>
    </row>
    <row r="14" spans="1:9" x14ac:dyDescent="0.35">
      <c r="A14" s="3" t="s">
        <v>1916</v>
      </c>
      <c r="B14" s="3" t="s">
        <v>339</v>
      </c>
      <c r="C14" s="4">
        <v>5</v>
      </c>
      <c r="D14" s="5">
        <v>4.8685491723466402E-3</v>
      </c>
      <c r="E14" s="6">
        <v>7.2594003150549096</v>
      </c>
      <c r="F14" s="5">
        <v>7.5159775417481898E-3</v>
      </c>
      <c r="G14" s="4">
        <v>1027</v>
      </c>
      <c r="H14" s="5">
        <v>5.6860333071776801E-3</v>
      </c>
      <c r="I14" s="3" t="s">
        <v>1915</v>
      </c>
    </row>
    <row r="15" spans="1:9" x14ac:dyDescent="0.35">
      <c r="A15" s="3" t="s">
        <v>1919</v>
      </c>
      <c r="B15" s="3" t="s">
        <v>101</v>
      </c>
      <c r="C15" s="4">
        <v>3</v>
      </c>
      <c r="D15" s="5">
        <v>2.9182879377431898E-3</v>
      </c>
      <c r="E15" s="6">
        <v>3.3698479448315801</v>
      </c>
      <c r="F15" s="5">
        <v>3.4875316937076298E-3</v>
      </c>
      <c r="G15" s="4">
        <v>1028</v>
      </c>
      <c r="H15" s="5">
        <v>4.4044075936234403E-3</v>
      </c>
      <c r="I15" s="3" t="s">
        <v>836</v>
      </c>
    </row>
    <row r="16" spans="1:9" x14ac:dyDescent="0.35">
      <c r="A16" s="3" t="s">
        <v>1919</v>
      </c>
      <c r="B16" s="3" t="s">
        <v>103</v>
      </c>
      <c r="C16" s="4">
        <v>1021</v>
      </c>
      <c r="D16" s="5">
        <v>0.99319066147859902</v>
      </c>
      <c r="E16" s="6">
        <v>956.611208166854</v>
      </c>
      <c r="F16" s="5">
        <v>0.99001852951694203</v>
      </c>
      <c r="G16" s="4">
        <v>1028</v>
      </c>
      <c r="H16" s="5">
        <v>6.71470339741073E-3</v>
      </c>
      <c r="I16" s="3" t="s">
        <v>1920</v>
      </c>
    </row>
    <row r="17" spans="1:9" x14ac:dyDescent="0.35">
      <c r="A17" s="12" t="s">
        <v>1919</v>
      </c>
      <c r="B17" s="12" t="s">
        <v>339</v>
      </c>
      <c r="C17" s="13">
        <v>4</v>
      </c>
      <c r="D17" s="14">
        <v>3.8910505836575902E-3</v>
      </c>
      <c r="E17" s="15">
        <v>6.2748064261718897</v>
      </c>
      <c r="F17" s="14">
        <v>6.4939387893504699E-3</v>
      </c>
      <c r="G17" s="13">
        <v>1028</v>
      </c>
      <c r="H17" s="14">
        <v>5.0832903499122102E-3</v>
      </c>
      <c r="I17" s="12" t="s">
        <v>1921</v>
      </c>
    </row>
    <row r="18" spans="1:9" x14ac:dyDescent="0.35">
      <c r="A18" s="18" t="s">
        <v>228</v>
      </c>
      <c r="B18" s="3"/>
      <c r="C18" s="4"/>
      <c r="D18" s="5"/>
      <c r="E18" s="6"/>
      <c r="F18" s="5"/>
      <c r="G18" s="4"/>
      <c r="H18" s="5"/>
      <c r="I18" s="3"/>
    </row>
    <row r="19" spans="1:9" x14ac:dyDescent="0.35">
      <c r="A1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7"/>
  <dimension ref="A1:I14"/>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90625" hidden="1"/>
  </cols>
  <sheetData>
    <row r="1" spans="1:9" ht="15.5" x14ac:dyDescent="0.35">
      <c r="A1" s="7" t="s">
        <v>76</v>
      </c>
    </row>
    <row r="2" spans="1:9" ht="43.5" x14ac:dyDescent="0.35">
      <c r="A2" s="16" t="s">
        <v>1922</v>
      </c>
      <c r="B2" s="16" t="s">
        <v>93</v>
      </c>
      <c r="C2" s="16" t="s">
        <v>143</v>
      </c>
      <c r="D2" s="16" t="s">
        <v>94</v>
      </c>
      <c r="E2" s="16" t="s">
        <v>95</v>
      </c>
      <c r="F2" s="16" t="s">
        <v>144</v>
      </c>
      <c r="G2" s="16" t="s">
        <v>96</v>
      </c>
      <c r="H2" s="16" t="s">
        <v>98</v>
      </c>
      <c r="I2" s="16" t="s">
        <v>99</v>
      </c>
    </row>
    <row r="3" spans="1:9" x14ac:dyDescent="0.35">
      <c r="A3" s="8" t="s">
        <v>1923</v>
      </c>
      <c r="B3" s="9">
        <v>6</v>
      </c>
      <c r="C3" s="9">
        <v>45</v>
      </c>
      <c r="D3" s="10">
        <v>0.133333333333333</v>
      </c>
      <c r="E3" s="11">
        <v>5.8507372749687603</v>
      </c>
      <c r="F3" s="11">
        <v>40.919355919984703</v>
      </c>
      <c r="G3" s="10">
        <v>0.142982144841417</v>
      </c>
      <c r="H3" s="10">
        <v>0.13266115456935301</v>
      </c>
      <c r="I3" s="8" t="s">
        <v>1924</v>
      </c>
    </row>
    <row r="4" spans="1:9" x14ac:dyDescent="0.35">
      <c r="A4" s="3" t="s">
        <v>1925</v>
      </c>
      <c r="B4" s="4">
        <v>5</v>
      </c>
      <c r="C4" s="4">
        <v>45</v>
      </c>
      <c r="D4" s="5">
        <v>0.11111111111111099</v>
      </c>
      <c r="E4" s="6">
        <v>5.5206900447888803</v>
      </c>
      <c r="F4" s="6">
        <v>40.919355919984703</v>
      </c>
      <c r="G4" s="5">
        <v>0.13491634754917101</v>
      </c>
      <c r="H4" s="5">
        <v>0.122645280785142</v>
      </c>
      <c r="I4" s="3" t="s">
        <v>1926</v>
      </c>
    </row>
    <row r="5" spans="1:9" x14ac:dyDescent="0.35">
      <c r="A5" s="3" t="s">
        <v>1927</v>
      </c>
      <c r="B5" s="4">
        <v>2</v>
      </c>
      <c r="C5" s="4">
        <v>45</v>
      </c>
      <c r="D5" s="5">
        <v>4.4444444444444398E-2</v>
      </c>
      <c r="E5" s="6">
        <v>1.04854121730161</v>
      </c>
      <c r="F5" s="6">
        <v>40.919355919984703</v>
      </c>
      <c r="G5" s="5">
        <v>2.5624577751223E-2</v>
      </c>
      <c r="H5" s="5">
        <v>8.0423888904432903E-2</v>
      </c>
      <c r="I5" s="3" t="s">
        <v>1928</v>
      </c>
    </row>
    <row r="6" spans="1:9" x14ac:dyDescent="0.35">
      <c r="A6" s="3" t="s">
        <v>1929</v>
      </c>
      <c r="B6" s="4">
        <v>1</v>
      </c>
      <c r="C6" s="4">
        <v>45</v>
      </c>
      <c r="D6" s="5">
        <v>2.2222222222222199E-2</v>
      </c>
      <c r="E6" s="6">
        <v>0.359019263222841</v>
      </c>
      <c r="F6" s="6">
        <v>40.919355919984703</v>
      </c>
      <c r="G6" s="5">
        <v>8.7738248843623207E-3</v>
      </c>
      <c r="H6" s="5">
        <v>5.7525735786260197E-2</v>
      </c>
      <c r="I6" s="3" t="s">
        <v>1930</v>
      </c>
    </row>
    <row r="7" spans="1:9" x14ac:dyDescent="0.35">
      <c r="A7" s="3" t="s">
        <v>1931</v>
      </c>
      <c r="B7" s="4">
        <v>28</v>
      </c>
      <c r="C7" s="4">
        <v>45</v>
      </c>
      <c r="D7" s="5">
        <v>0.62222222222222201</v>
      </c>
      <c r="E7" s="6">
        <v>23.106124437802102</v>
      </c>
      <c r="F7" s="6">
        <v>40.919355919984703</v>
      </c>
      <c r="G7" s="5">
        <v>0.56467468556896805</v>
      </c>
      <c r="H7" s="5">
        <v>0.189207923880851</v>
      </c>
      <c r="I7" s="3" t="s">
        <v>1932</v>
      </c>
    </row>
    <row r="8" spans="1:9" x14ac:dyDescent="0.35">
      <c r="A8" s="3" t="s">
        <v>201</v>
      </c>
      <c r="B8" s="4">
        <v>1</v>
      </c>
      <c r="C8" s="4">
        <v>45</v>
      </c>
      <c r="D8" s="5">
        <v>2.2222222222222199E-2</v>
      </c>
      <c r="E8" s="6">
        <v>0.25364752568145299</v>
      </c>
      <c r="F8" s="6">
        <v>40.919355919984703</v>
      </c>
      <c r="G8" s="5">
        <v>6.1987174523823099E-3</v>
      </c>
      <c r="H8" s="5">
        <v>5.7525735786260197E-2</v>
      </c>
      <c r="I8" s="3" t="s">
        <v>1933</v>
      </c>
    </row>
    <row r="9" spans="1:9" x14ac:dyDescent="0.35">
      <c r="A9" s="3" t="s">
        <v>1934</v>
      </c>
      <c r="B9" s="4">
        <v>4</v>
      </c>
      <c r="C9" s="4">
        <v>45</v>
      </c>
      <c r="D9" s="5">
        <v>8.8888888888888906E-2</v>
      </c>
      <c r="E9" s="6">
        <v>6.2344932123896202</v>
      </c>
      <c r="F9" s="6">
        <v>40.919355919984703</v>
      </c>
      <c r="G9" s="5">
        <v>0.15236049229564599</v>
      </c>
      <c r="H9" s="5">
        <v>0.111060025288447</v>
      </c>
      <c r="I9" s="3" t="s">
        <v>1935</v>
      </c>
    </row>
    <row r="10" spans="1:9" x14ac:dyDescent="0.35">
      <c r="A10" s="12" t="s">
        <v>1936</v>
      </c>
      <c r="B10" s="13">
        <v>7</v>
      </c>
      <c r="C10" s="13">
        <v>45</v>
      </c>
      <c r="D10" s="14">
        <v>0.155555555555556</v>
      </c>
      <c r="E10" s="15">
        <v>7.4622471558020802</v>
      </c>
      <c r="F10" s="15">
        <v>40.919355919984703</v>
      </c>
      <c r="G10" s="14">
        <v>0.18236472661969699</v>
      </c>
      <c r="H10" s="14">
        <v>0.141441437759563</v>
      </c>
      <c r="I10" s="12" t="s">
        <v>1937</v>
      </c>
    </row>
    <row r="11" spans="1:9" x14ac:dyDescent="0.35">
      <c r="A11" s="18" t="s">
        <v>228</v>
      </c>
      <c r="B11" s="4"/>
      <c r="C11" s="4"/>
      <c r="D11" s="5"/>
      <c r="E11" s="6"/>
      <c r="F11" s="6"/>
      <c r="G11" s="5"/>
      <c r="H11" s="5"/>
      <c r="I11" s="3"/>
    </row>
    <row r="12" spans="1:9" x14ac:dyDescent="0.35">
      <c r="A12" s="18" t="s">
        <v>146</v>
      </c>
    </row>
    <row r="13" spans="1:9" x14ac:dyDescent="0.35">
      <c r="A13" s="18" t="s">
        <v>1938</v>
      </c>
    </row>
    <row r="14" spans="1:9" x14ac:dyDescent="0.35">
      <c r="A14"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8"/>
  <dimension ref="A1:I10"/>
  <sheetViews>
    <sheetView workbookViewId="0"/>
  </sheetViews>
  <sheetFormatPr defaultColWidth="0" defaultRowHeight="14.5" zeroHeight="1" x14ac:dyDescent="0.35"/>
  <cols>
    <col min="1" max="1" width="35.7265625" customWidth="1"/>
    <col min="2" max="8" width="13.7265625" customWidth="1"/>
    <col min="9" max="9" width="15.7265625" customWidth="1"/>
    <col min="10" max="16384" width="10.90625" hidden="1"/>
  </cols>
  <sheetData>
    <row r="1" spans="1:9" ht="15.5" x14ac:dyDescent="0.35">
      <c r="A1" s="7" t="s">
        <v>77</v>
      </c>
    </row>
    <row r="2" spans="1:9" ht="43.5" x14ac:dyDescent="0.35">
      <c r="A2" s="16" t="s">
        <v>1939</v>
      </c>
      <c r="B2" s="16" t="s">
        <v>93</v>
      </c>
      <c r="C2" s="16" t="s">
        <v>143</v>
      </c>
      <c r="D2" s="16" t="s">
        <v>94</v>
      </c>
      <c r="E2" s="16" t="s">
        <v>95</v>
      </c>
      <c r="F2" s="16" t="s">
        <v>144</v>
      </c>
      <c r="G2" s="16" t="s">
        <v>96</v>
      </c>
      <c r="H2" s="16" t="s">
        <v>98</v>
      </c>
      <c r="I2" s="16" t="s">
        <v>99</v>
      </c>
    </row>
    <row r="3" spans="1:9" x14ac:dyDescent="0.35">
      <c r="A3" s="8" t="s">
        <v>1940</v>
      </c>
      <c r="B3" s="9">
        <v>99</v>
      </c>
      <c r="C3" s="9">
        <v>145</v>
      </c>
      <c r="D3" s="10">
        <v>0.68275862068965498</v>
      </c>
      <c r="E3" s="11">
        <v>102.450807165087</v>
      </c>
      <c r="F3" s="11">
        <v>149.707648040398</v>
      </c>
      <c r="G3" s="10">
        <v>0.68433916707743103</v>
      </c>
      <c r="H3" s="10">
        <v>0.101181036601975</v>
      </c>
      <c r="I3" s="8" t="s">
        <v>1941</v>
      </c>
    </row>
    <row r="4" spans="1:9" x14ac:dyDescent="0.35">
      <c r="A4" s="3" t="s">
        <v>1942</v>
      </c>
      <c r="B4" s="4">
        <v>69</v>
      </c>
      <c r="C4" s="4">
        <v>145</v>
      </c>
      <c r="D4" s="5">
        <v>0.47586206896551703</v>
      </c>
      <c r="E4" s="6">
        <v>70.272434026076795</v>
      </c>
      <c r="F4" s="6">
        <v>149.707648040398</v>
      </c>
      <c r="G4" s="5">
        <v>0.46939775586558102</v>
      </c>
      <c r="H4" s="5">
        <v>0.10857602871473999</v>
      </c>
      <c r="I4" s="3" t="s">
        <v>1943</v>
      </c>
    </row>
    <row r="5" spans="1:9" x14ac:dyDescent="0.35">
      <c r="A5" s="3" t="s">
        <v>925</v>
      </c>
      <c r="B5" s="4">
        <v>2</v>
      </c>
      <c r="C5" s="4">
        <v>145</v>
      </c>
      <c r="D5" s="5">
        <v>1.37931034482759E-2</v>
      </c>
      <c r="E5" s="6">
        <v>3.8115509451585998</v>
      </c>
      <c r="F5" s="6">
        <v>149.707648040398</v>
      </c>
      <c r="G5" s="5">
        <v>2.5459961431830599E-2</v>
      </c>
      <c r="H5" s="5">
        <v>2.5356285196122801E-2</v>
      </c>
      <c r="I5" s="3" t="s">
        <v>1944</v>
      </c>
    </row>
    <row r="6" spans="1:9" x14ac:dyDescent="0.35">
      <c r="A6" s="12" t="s">
        <v>201</v>
      </c>
      <c r="B6" s="13">
        <v>11</v>
      </c>
      <c r="C6" s="13">
        <v>145</v>
      </c>
      <c r="D6" s="14">
        <v>7.5862068965517199E-2</v>
      </c>
      <c r="E6" s="15">
        <v>7.7903187034964798</v>
      </c>
      <c r="F6" s="15">
        <v>149.707648040398</v>
      </c>
      <c r="G6" s="14">
        <v>5.2036878579471799E-2</v>
      </c>
      <c r="H6" s="14">
        <v>5.7564051502155801E-2</v>
      </c>
      <c r="I6" s="12" t="s">
        <v>1602</v>
      </c>
    </row>
    <row r="7" spans="1:9" x14ac:dyDescent="0.35">
      <c r="A7" s="18" t="s">
        <v>228</v>
      </c>
      <c r="B7" s="4"/>
      <c r="C7" s="4"/>
      <c r="D7" s="5"/>
      <c r="E7" s="6"/>
      <c r="F7" s="6"/>
      <c r="G7" s="5"/>
      <c r="H7" s="5"/>
      <c r="I7" s="3"/>
    </row>
    <row r="8" spans="1:9" x14ac:dyDescent="0.35">
      <c r="A8" s="18" t="s">
        <v>146</v>
      </c>
    </row>
    <row r="9" spans="1:9" x14ac:dyDescent="0.35">
      <c r="A9" s="18" t="s">
        <v>1945</v>
      </c>
    </row>
    <row r="10" spans="1:9" x14ac:dyDescent="0.35">
      <c r="A10"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9"/>
  <dimension ref="A1:H11"/>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78</v>
      </c>
    </row>
    <row r="2" spans="1:8" ht="29" x14ac:dyDescent="0.35">
      <c r="A2" s="16" t="s">
        <v>1946</v>
      </c>
      <c r="B2" s="16" t="s">
        <v>93</v>
      </c>
      <c r="C2" s="16" t="s">
        <v>94</v>
      </c>
      <c r="D2" s="16" t="s">
        <v>95</v>
      </c>
      <c r="E2" s="16" t="s">
        <v>96</v>
      </c>
      <c r="F2" s="16" t="s">
        <v>97</v>
      </c>
      <c r="G2" s="16" t="s">
        <v>98</v>
      </c>
      <c r="H2" s="16" t="s">
        <v>99</v>
      </c>
    </row>
    <row r="3" spans="1:8" x14ac:dyDescent="0.35">
      <c r="A3" s="8" t="s">
        <v>299</v>
      </c>
      <c r="B3" s="9">
        <v>3</v>
      </c>
      <c r="C3" s="10">
        <v>2.06896551724138E-2</v>
      </c>
      <c r="D3" s="11">
        <v>2.6069780182075899</v>
      </c>
      <c r="E3" s="10">
        <v>1.7413793165090102E-2</v>
      </c>
      <c r="F3" s="9">
        <v>145</v>
      </c>
      <c r="G3" s="10">
        <v>3.0946205905897101E-2</v>
      </c>
      <c r="H3" s="8" t="s">
        <v>1832</v>
      </c>
    </row>
    <row r="4" spans="1:8" x14ac:dyDescent="0.35">
      <c r="A4" s="3" t="s">
        <v>301</v>
      </c>
      <c r="B4" s="4">
        <v>8</v>
      </c>
      <c r="C4" s="5">
        <v>5.5172413793103399E-2</v>
      </c>
      <c r="D4" s="6">
        <v>7.6253406634684602</v>
      </c>
      <c r="E4" s="5">
        <v>5.0934877164129998E-2</v>
      </c>
      <c r="F4" s="4">
        <v>145</v>
      </c>
      <c r="G4" s="5">
        <v>4.96372700758268E-2</v>
      </c>
      <c r="H4" s="3" t="s">
        <v>1947</v>
      </c>
    </row>
    <row r="5" spans="1:8" x14ac:dyDescent="0.35">
      <c r="A5" s="3" t="s">
        <v>303</v>
      </c>
      <c r="B5" s="4">
        <v>18</v>
      </c>
      <c r="C5" s="5">
        <v>0.12413793103448301</v>
      </c>
      <c r="D5" s="6">
        <v>19.4260336120328</v>
      </c>
      <c r="E5" s="5">
        <v>0.129759794281123</v>
      </c>
      <c r="F5" s="4">
        <v>145</v>
      </c>
      <c r="G5" s="5">
        <v>7.1687052521892794E-2</v>
      </c>
      <c r="H5" s="3" t="s">
        <v>1948</v>
      </c>
    </row>
    <row r="6" spans="1:8" x14ac:dyDescent="0.35">
      <c r="A6" s="3" t="s">
        <v>305</v>
      </c>
      <c r="B6" s="4">
        <v>57</v>
      </c>
      <c r="C6" s="5">
        <v>0.39310344827586202</v>
      </c>
      <c r="D6" s="6">
        <v>67.536121305773094</v>
      </c>
      <c r="E6" s="5">
        <v>0.45112004757131002</v>
      </c>
      <c r="F6" s="4">
        <v>145</v>
      </c>
      <c r="G6" s="5">
        <v>0.106189450931938</v>
      </c>
      <c r="H6" s="3" t="s">
        <v>1949</v>
      </c>
    </row>
    <row r="7" spans="1:8" x14ac:dyDescent="0.35">
      <c r="A7" s="12" t="s">
        <v>307</v>
      </c>
      <c r="B7" s="13">
        <v>59</v>
      </c>
      <c r="C7" s="14">
        <v>0.40689655172413802</v>
      </c>
      <c r="D7" s="15">
        <v>52.513174440915698</v>
      </c>
      <c r="E7" s="14">
        <v>0.35077148781834699</v>
      </c>
      <c r="F7" s="13">
        <v>145</v>
      </c>
      <c r="G7" s="14">
        <v>0.106801620614745</v>
      </c>
      <c r="H7" s="12" t="s">
        <v>1950</v>
      </c>
    </row>
    <row r="8" spans="1:8" x14ac:dyDescent="0.35">
      <c r="A8" s="18" t="s">
        <v>228</v>
      </c>
      <c r="B8" s="4"/>
      <c r="C8" s="5"/>
      <c r="D8" s="6"/>
      <c r="E8" s="5"/>
      <c r="F8" s="4"/>
      <c r="G8" s="5"/>
      <c r="H8" s="3"/>
    </row>
    <row r="9" spans="1:8" x14ac:dyDescent="0.35">
      <c r="A9" s="18" t="s">
        <v>146</v>
      </c>
    </row>
    <row r="10" spans="1:8" x14ac:dyDescent="0.35">
      <c r="A10" s="18" t="s">
        <v>1951</v>
      </c>
    </row>
    <row r="11" spans="1:8" x14ac:dyDescent="0.35">
      <c r="A11"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H9"/>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7</v>
      </c>
    </row>
    <row r="2" spans="1:8" ht="29" x14ac:dyDescent="0.35">
      <c r="A2" s="16" t="s">
        <v>222</v>
      </c>
      <c r="B2" s="16" t="s">
        <v>93</v>
      </c>
      <c r="C2" s="16" t="s">
        <v>94</v>
      </c>
      <c r="D2" s="16" t="s">
        <v>95</v>
      </c>
      <c r="E2" s="16" t="s">
        <v>96</v>
      </c>
      <c r="F2" s="16" t="s">
        <v>97</v>
      </c>
      <c r="G2" s="16" t="s">
        <v>98</v>
      </c>
      <c r="H2" s="16" t="s">
        <v>99</v>
      </c>
    </row>
    <row r="3" spans="1:8" x14ac:dyDescent="0.35">
      <c r="A3" s="8" t="s">
        <v>145</v>
      </c>
      <c r="B3" s="9">
        <v>1</v>
      </c>
      <c r="C3" s="10">
        <v>2.4950099800399199E-4</v>
      </c>
      <c r="D3" s="11">
        <v>1.0331885856255101</v>
      </c>
      <c r="E3" s="10">
        <v>2.5778158323989801E-4</v>
      </c>
      <c r="F3" s="9">
        <v>4008</v>
      </c>
      <c r="G3" s="10">
        <v>6.5308952272868004E-4</v>
      </c>
      <c r="H3" s="8" t="s">
        <v>223</v>
      </c>
    </row>
    <row r="4" spans="1:8" x14ac:dyDescent="0.35">
      <c r="A4" s="3" t="s">
        <v>224</v>
      </c>
      <c r="B4" s="4">
        <v>2427</v>
      </c>
      <c r="C4" s="5">
        <v>0.60553892215568905</v>
      </c>
      <c r="D4" s="6">
        <v>2318.2627067005601</v>
      </c>
      <c r="E4" s="5">
        <v>0.57840885895722605</v>
      </c>
      <c r="F4" s="4">
        <v>4008</v>
      </c>
      <c r="G4" s="5">
        <v>2.0209886221315199E-2</v>
      </c>
      <c r="H4" s="3" t="s">
        <v>225</v>
      </c>
    </row>
    <row r="5" spans="1:8" x14ac:dyDescent="0.35">
      <c r="A5" s="12" t="s">
        <v>226</v>
      </c>
      <c r="B5" s="13">
        <v>1580</v>
      </c>
      <c r="C5" s="14">
        <v>0.39421157684630698</v>
      </c>
      <c r="D5" s="15">
        <v>1688.70410471381</v>
      </c>
      <c r="E5" s="14">
        <v>0.42133335945953498</v>
      </c>
      <c r="F5" s="13">
        <v>4008</v>
      </c>
      <c r="G5" s="14">
        <v>2.0207655529337201E-2</v>
      </c>
      <c r="H5" s="12" t="s">
        <v>227</v>
      </c>
    </row>
    <row r="6" spans="1:8" x14ac:dyDescent="0.35">
      <c r="A6" s="18" t="s">
        <v>228</v>
      </c>
      <c r="B6" s="4"/>
      <c r="C6" s="5"/>
      <c r="D6" s="6"/>
      <c r="E6" s="5"/>
      <c r="F6" s="4"/>
      <c r="G6" s="5"/>
      <c r="H6" s="3"/>
    </row>
    <row r="7" spans="1:8" x14ac:dyDescent="0.35">
      <c r="A7" s="18" t="s">
        <v>146</v>
      </c>
    </row>
    <row r="8" spans="1:8" x14ac:dyDescent="0.35">
      <c r="A8" s="18" t="s">
        <v>229</v>
      </c>
    </row>
    <row r="9" spans="1:8" x14ac:dyDescent="0.35">
      <c r="A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0"/>
  <dimension ref="A1:H11"/>
  <sheetViews>
    <sheetView workbookViewId="0">
      <selection activeCell="A11" sqref="A11"/>
    </sheetView>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79</v>
      </c>
    </row>
    <row r="2" spans="1:8" ht="29" x14ac:dyDescent="0.35">
      <c r="A2" s="16" t="s">
        <v>1952</v>
      </c>
      <c r="B2" s="16" t="s">
        <v>93</v>
      </c>
      <c r="C2" s="16" t="s">
        <v>94</v>
      </c>
      <c r="D2" s="16" t="s">
        <v>95</v>
      </c>
      <c r="E2" s="16" t="s">
        <v>96</v>
      </c>
      <c r="F2" s="16" t="s">
        <v>97</v>
      </c>
      <c r="G2" s="16" t="s">
        <v>98</v>
      </c>
      <c r="H2" s="16" t="s">
        <v>99</v>
      </c>
    </row>
    <row r="3" spans="1:8" x14ac:dyDescent="0.35">
      <c r="A3" s="8" t="s">
        <v>1025</v>
      </c>
      <c r="B3" s="9">
        <v>11</v>
      </c>
      <c r="C3" s="10">
        <v>8.59375E-2</v>
      </c>
      <c r="D3" s="11">
        <v>14.2896225316378</v>
      </c>
      <c r="E3" s="10">
        <v>0.112948353035547</v>
      </c>
      <c r="F3" s="9">
        <v>128</v>
      </c>
      <c r="G3" s="10">
        <v>6.4852830207439302E-2</v>
      </c>
      <c r="H3" s="8" t="s">
        <v>1953</v>
      </c>
    </row>
    <row r="4" spans="1:8" x14ac:dyDescent="0.35">
      <c r="A4" s="3" t="s">
        <v>1027</v>
      </c>
      <c r="B4" s="4">
        <v>28</v>
      </c>
      <c r="C4" s="5">
        <v>0.21875</v>
      </c>
      <c r="D4" s="6">
        <v>35.303346092218099</v>
      </c>
      <c r="E4" s="5">
        <v>0.27904549535381801</v>
      </c>
      <c r="F4" s="4">
        <v>128</v>
      </c>
      <c r="G4" s="5">
        <v>9.5657422782861504E-2</v>
      </c>
      <c r="H4" s="3" t="s">
        <v>1954</v>
      </c>
    </row>
    <row r="5" spans="1:8" x14ac:dyDescent="0.35">
      <c r="A5" s="3" t="s">
        <v>1029</v>
      </c>
      <c r="B5" s="4">
        <v>33</v>
      </c>
      <c r="C5" s="5">
        <v>0.2578125</v>
      </c>
      <c r="D5" s="6">
        <v>29.0095074562647</v>
      </c>
      <c r="E5" s="5">
        <v>0.22929759567147701</v>
      </c>
      <c r="F5" s="4">
        <v>128</v>
      </c>
      <c r="G5" s="5">
        <v>0.101218158736454</v>
      </c>
      <c r="H5" s="3" t="s">
        <v>1955</v>
      </c>
    </row>
    <row r="6" spans="1:8" x14ac:dyDescent="0.35">
      <c r="A6" s="3" t="s">
        <v>1031</v>
      </c>
      <c r="B6" s="4">
        <v>49</v>
      </c>
      <c r="C6" s="5">
        <v>0.3828125</v>
      </c>
      <c r="D6" s="6">
        <v>44.175702720895799</v>
      </c>
      <c r="E6" s="5">
        <v>0.34917457444841499</v>
      </c>
      <c r="F6" s="4">
        <v>128</v>
      </c>
      <c r="G6" s="5">
        <v>0.112473768286242</v>
      </c>
      <c r="H6" s="3" t="s">
        <v>1956</v>
      </c>
    </row>
    <row r="7" spans="1:8" x14ac:dyDescent="0.35">
      <c r="A7" s="12" t="s">
        <v>1033</v>
      </c>
      <c r="B7" s="13">
        <v>7</v>
      </c>
      <c r="C7" s="14">
        <v>5.46875E-2</v>
      </c>
      <c r="D7" s="15">
        <v>3.7364816397655898</v>
      </c>
      <c r="E7" s="14">
        <v>2.9533981490742201E-2</v>
      </c>
      <c r="F7" s="13">
        <v>128</v>
      </c>
      <c r="G7" s="14">
        <v>5.2611582530573797E-2</v>
      </c>
      <c r="H7" s="12" t="s">
        <v>918</v>
      </c>
    </row>
    <row r="8" spans="1:8" x14ac:dyDescent="0.35">
      <c r="A8" s="18" t="s">
        <v>228</v>
      </c>
      <c r="B8" s="4"/>
      <c r="C8" s="5"/>
      <c r="D8" s="6"/>
      <c r="E8" s="5"/>
      <c r="F8" s="4"/>
      <c r="G8" s="5"/>
      <c r="H8" s="3"/>
    </row>
    <row r="9" spans="1:8" x14ac:dyDescent="0.35">
      <c r="A9" s="18" t="s">
        <v>146</v>
      </c>
    </row>
    <row r="10" spans="1:8" x14ac:dyDescent="0.35">
      <c r="A10" s="18" t="s">
        <v>1957</v>
      </c>
    </row>
    <row r="11" spans="1:8" x14ac:dyDescent="0.35">
      <c r="A11"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1"/>
  <dimension ref="A1:I25"/>
  <sheetViews>
    <sheetView workbookViewId="0">
      <selection activeCell="A25" sqref="A25"/>
    </sheetView>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80</v>
      </c>
    </row>
    <row r="2" spans="1:9" ht="29" x14ac:dyDescent="0.35">
      <c r="A2" s="16" t="s">
        <v>1958</v>
      </c>
      <c r="B2" s="16" t="s">
        <v>1946</v>
      </c>
      <c r="C2" s="16" t="s">
        <v>93</v>
      </c>
      <c r="D2" s="16" t="s">
        <v>94</v>
      </c>
      <c r="E2" s="16" t="s">
        <v>95</v>
      </c>
      <c r="F2" s="16" t="s">
        <v>96</v>
      </c>
      <c r="G2" s="16" t="s">
        <v>97</v>
      </c>
      <c r="H2" s="16" t="s">
        <v>98</v>
      </c>
      <c r="I2" s="16" t="s">
        <v>99</v>
      </c>
    </row>
    <row r="3" spans="1:9" x14ac:dyDescent="0.35">
      <c r="A3" s="8" t="s">
        <v>1025</v>
      </c>
      <c r="B3" s="8" t="s">
        <v>301</v>
      </c>
      <c r="C3" s="9">
        <v>1</v>
      </c>
      <c r="D3" s="10">
        <v>0.33333333333333298</v>
      </c>
      <c r="E3" s="11">
        <v>0.27896866708276502</v>
      </c>
      <c r="F3" s="10">
        <v>5.2961321831914897E-2</v>
      </c>
      <c r="G3" s="9">
        <v>3</v>
      </c>
      <c r="H3" s="10">
        <v>0.71250469495768298</v>
      </c>
      <c r="I3" s="8" t="s">
        <v>1959</v>
      </c>
    </row>
    <row r="4" spans="1:9" x14ac:dyDescent="0.35">
      <c r="A4" s="3" t="s">
        <v>1025</v>
      </c>
      <c r="B4" s="3" t="s">
        <v>303</v>
      </c>
      <c r="C4" s="4">
        <v>1</v>
      </c>
      <c r="D4" s="5">
        <v>0.33333333333333298</v>
      </c>
      <c r="E4" s="6">
        <v>4.4534443104694699</v>
      </c>
      <c r="F4" s="5">
        <v>0.84547236022498695</v>
      </c>
      <c r="G4" s="4">
        <v>3</v>
      </c>
      <c r="H4" s="5">
        <v>0.71250469495768298</v>
      </c>
      <c r="I4" s="3" t="s">
        <v>1960</v>
      </c>
    </row>
    <row r="5" spans="1:9" x14ac:dyDescent="0.35">
      <c r="A5" s="3" t="s">
        <v>1025</v>
      </c>
      <c r="B5" s="3" t="s">
        <v>305</v>
      </c>
      <c r="C5" s="4">
        <v>1</v>
      </c>
      <c r="D5" s="5">
        <v>0.33333333333333298</v>
      </c>
      <c r="E5" s="6">
        <v>0.53499080757489803</v>
      </c>
      <c r="F5" s="5">
        <v>0.10156631794309801</v>
      </c>
      <c r="G5" s="4">
        <v>3</v>
      </c>
      <c r="H5" s="5">
        <v>0.71250469495768298</v>
      </c>
      <c r="I5" s="3" t="s">
        <v>1961</v>
      </c>
    </row>
    <row r="6" spans="1:9" x14ac:dyDescent="0.35">
      <c r="A6" s="3" t="s">
        <v>1027</v>
      </c>
      <c r="B6" s="3" t="s">
        <v>301</v>
      </c>
      <c r="C6" s="4">
        <v>4</v>
      </c>
      <c r="D6" s="5">
        <v>0.2</v>
      </c>
      <c r="E6" s="6">
        <v>5.9043735499658903</v>
      </c>
      <c r="F6" s="5">
        <v>0.27294174705236401</v>
      </c>
      <c r="G6" s="4">
        <v>20</v>
      </c>
      <c r="H6" s="5">
        <v>0.234152936253996</v>
      </c>
      <c r="I6" s="3" t="s">
        <v>1962</v>
      </c>
    </row>
    <row r="7" spans="1:9" x14ac:dyDescent="0.35">
      <c r="A7" s="3" t="s">
        <v>1027</v>
      </c>
      <c r="B7" s="3" t="s">
        <v>303</v>
      </c>
      <c r="C7" s="4">
        <v>5</v>
      </c>
      <c r="D7" s="5">
        <v>0.25</v>
      </c>
      <c r="E7" s="6">
        <v>3.3816715603797198</v>
      </c>
      <c r="F7" s="5">
        <v>0.15632468641024</v>
      </c>
      <c r="G7" s="4">
        <v>20</v>
      </c>
      <c r="H7" s="5">
        <v>0.253477988958349</v>
      </c>
      <c r="I7" s="3" t="s">
        <v>1963</v>
      </c>
    </row>
    <row r="8" spans="1:9" x14ac:dyDescent="0.35">
      <c r="A8" s="3" t="s">
        <v>1027</v>
      </c>
      <c r="B8" s="3" t="s">
        <v>305</v>
      </c>
      <c r="C8" s="4">
        <v>10</v>
      </c>
      <c r="D8" s="5">
        <v>0.5</v>
      </c>
      <c r="E8" s="6">
        <v>11.2573962962003</v>
      </c>
      <c r="F8" s="5">
        <v>0.52039617519854697</v>
      </c>
      <c r="G8" s="4">
        <v>20</v>
      </c>
      <c r="H8" s="5">
        <v>0.29269117031749498</v>
      </c>
      <c r="I8" s="3" t="s">
        <v>1964</v>
      </c>
    </row>
    <row r="9" spans="1:9" x14ac:dyDescent="0.35">
      <c r="A9" s="3" t="s">
        <v>1027</v>
      </c>
      <c r="B9" s="3" t="s">
        <v>307</v>
      </c>
      <c r="C9" s="4">
        <v>1</v>
      </c>
      <c r="D9" s="5">
        <v>0.05</v>
      </c>
      <c r="E9" s="6">
        <v>1.0889164636963899</v>
      </c>
      <c r="F9" s="5">
        <v>5.0337391338848E-2</v>
      </c>
      <c r="G9" s="4">
        <v>20</v>
      </c>
      <c r="H9" s="5">
        <v>0.12758112330806101</v>
      </c>
      <c r="I9" s="3" t="s">
        <v>1965</v>
      </c>
    </row>
    <row r="10" spans="1:9" x14ac:dyDescent="0.35">
      <c r="A10" s="3" t="s">
        <v>1029</v>
      </c>
      <c r="B10" s="3" t="s">
        <v>299</v>
      </c>
      <c r="C10" s="4">
        <v>2</v>
      </c>
      <c r="D10" s="5">
        <v>5.8823529411764698E-2</v>
      </c>
      <c r="E10" s="6">
        <v>2.3480117990415801</v>
      </c>
      <c r="F10" s="5">
        <v>6.3279673722330607E-2</v>
      </c>
      <c r="G10" s="4">
        <v>34</v>
      </c>
      <c r="H10" s="5">
        <v>0.105639473025074</v>
      </c>
      <c r="I10" s="3" t="s">
        <v>1966</v>
      </c>
    </row>
    <row r="11" spans="1:9" x14ac:dyDescent="0.35">
      <c r="A11" s="3" t="s">
        <v>1029</v>
      </c>
      <c r="B11" s="3" t="s">
        <v>301</v>
      </c>
      <c r="C11" s="4">
        <v>2</v>
      </c>
      <c r="D11" s="5">
        <v>5.8823529411764698E-2</v>
      </c>
      <c r="E11" s="6">
        <v>1.21699216574336</v>
      </c>
      <c r="F11" s="5">
        <v>3.2798330571552799E-2</v>
      </c>
      <c r="G11" s="4">
        <v>34</v>
      </c>
      <c r="H11" s="5">
        <v>0.105639473025074</v>
      </c>
      <c r="I11" s="3" t="s">
        <v>1967</v>
      </c>
    </row>
    <row r="12" spans="1:9" x14ac:dyDescent="0.35">
      <c r="A12" s="3" t="s">
        <v>1029</v>
      </c>
      <c r="B12" s="3" t="s">
        <v>303</v>
      </c>
      <c r="C12" s="4">
        <v>12</v>
      </c>
      <c r="D12" s="5">
        <v>0.35294117647058798</v>
      </c>
      <c r="E12" s="6">
        <v>11.590917741183601</v>
      </c>
      <c r="F12" s="5">
        <v>0.31237896381264502</v>
      </c>
      <c r="G12" s="4">
        <v>34</v>
      </c>
      <c r="H12" s="5">
        <v>0.21455478397530101</v>
      </c>
      <c r="I12" s="3" t="s">
        <v>1968</v>
      </c>
    </row>
    <row r="13" spans="1:9" x14ac:dyDescent="0.35">
      <c r="A13" s="3" t="s">
        <v>1029</v>
      </c>
      <c r="B13" s="3" t="s">
        <v>305</v>
      </c>
      <c r="C13" s="4">
        <v>14</v>
      </c>
      <c r="D13" s="5">
        <v>0.41176470588235298</v>
      </c>
      <c r="E13" s="6">
        <v>17.4015152682218</v>
      </c>
      <c r="F13" s="5">
        <v>0.46897643738277101</v>
      </c>
      <c r="G13" s="4">
        <v>34</v>
      </c>
      <c r="H13" s="5">
        <v>0.22096081076051</v>
      </c>
      <c r="I13" s="3" t="s">
        <v>1969</v>
      </c>
    </row>
    <row r="14" spans="1:9" x14ac:dyDescent="0.35">
      <c r="A14" s="3" t="s">
        <v>1029</v>
      </c>
      <c r="B14" s="3" t="s">
        <v>307</v>
      </c>
      <c r="C14" s="4">
        <v>4</v>
      </c>
      <c r="D14" s="5">
        <v>0.11764705882352899</v>
      </c>
      <c r="E14" s="6">
        <v>4.54787126972679</v>
      </c>
      <c r="F14" s="5">
        <v>0.122566594510702</v>
      </c>
      <c r="G14" s="4">
        <v>34</v>
      </c>
      <c r="H14" s="5">
        <v>0.14465280584697901</v>
      </c>
      <c r="I14" s="3" t="s">
        <v>1497</v>
      </c>
    </row>
    <row r="15" spans="1:9" x14ac:dyDescent="0.35">
      <c r="A15" s="3" t="s">
        <v>1031</v>
      </c>
      <c r="B15" s="3" t="s">
        <v>299</v>
      </c>
      <c r="C15" s="4">
        <v>1</v>
      </c>
      <c r="D15" s="5">
        <v>1.7543859649122799E-2</v>
      </c>
      <c r="E15" s="6">
        <v>0.25896621916600399</v>
      </c>
      <c r="F15" s="5">
        <v>4.3006215394853801E-3</v>
      </c>
      <c r="G15" s="4">
        <v>57</v>
      </c>
      <c r="H15" s="5">
        <v>4.5523573371724697E-2</v>
      </c>
      <c r="I15" s="3" t="s">
        <v>1970</v>
      </c>
    </row>
    <row r="16" spans="1:9" x14ac:dyDescent="0.35">
      <c r="A16" s="3" t="s">
        <v>1031</v>
      </c>
      <c r="B16" s="3" t="s">
        <v>301</v>
      </c>
      <c r="C16" s="4">
        <v>1</v>
      </c>
      <c r="D16" s="5">
        <v>1.7543859649122799E-2</v>
      </c>
      <c r="E16" s="6">
        <v>0.22500628067645401</v>
      </c>
      <c r="F16" s="5">
        <v>3.7366528356980499E-3</v>
      </c>
      <c r="G16" s="4">
        <v>57</v>
      </c>
      <c r="H16" s="5">
        <v>4.5523573371724697E-2</v>
      </c>
      <c r="I16" s="3" t="s">
        <v>394</v>
      </c>
    </row>
    <row r="17" spans="1:9" x14ac:dyDescent="0.35">
      <c r="A17" s="3" t="s">
        <v>1031</v>
      </c>
      <c r="B17" s="3" t="s">
        <v>305</v>
      </c>
      <c r="C17" s="4">
        <v>30</v>
      </c>
      <c r="D17" s="5">
        <v>0.52631578947368396</v>
      </c>
      <c r="E17" s="6">
        <v>35.327500298753101</v>
      </c>
      <c r="F17" s="5">
        <v>0.58667964188642996</v>
      </c>
      <c r="G17" s="4">
        <v>57</v>
      </c>
      <c r="H17" s="5">
        <v>0.17313498776501501</v>
      </c>
      <c r="I17" s="3" t="s">
        <v>1971</v>
      </c>
    </row>
    <row r="18" spans="1:9" x14ac:dyDescent="0.35">
      <c r="A18" s="3" t="s">
        <v>1031</v>
      </c>
      <c r="B18" s="3" t="s">
        <v>307</v>
      </c>
      <c r="C18" s="4">
        <v>25</v>
      </c>
      <c r="D18" s="5">
        <v>0.43859649122806998</v>
      </c>
      <c r="E18" s="6">
        <v>24.404525467783401</v>
      </c>
      <c r="F18" s="5">
        <v>0.40528308373838601</v>
      </c>
      <c r="G18" s="4">
        <v>57</v>
      </c>
      <c r="H18" s="5">
        <v>0.17206293418940799</v>
      </c>
      <c r="I18" s="3" t="s">
        <v>1972</v>
      </c>
    </row>
    <row r="19" spans="1:9" x14ac:dyDescent="0.35">
      <c r="A19" s="3" t="s">
        <v>1033</v>
      </c>
      <c r="B19" s="3" t="s">
        <v>305</v>
      </c>
      <c r="C19" s="4">
        <v>2</v>
      </c>
      <c r="D19" s="5">
        <v>6.4516129032258104E-2</v>
      </c>
      <c r="E19" s="6">
        <v>3.0147186350230299</v>
      </c>
      <c r="F19" s="5">
        <v>0.118286511954155</v>
      </c>
      <c r="G19" s="4">
        <v>31</v>
      </c>
      <c r="H19" s="5">
        <v>0.115511725328287</v>
      </c>
      <c r="I19" s="3" t="s">
        <v>1973</v>
      </c>
    </row>
    <row r="20" spans="1:9" x14ac:dyDescent="0.35">
      <c r="A20" s="12" t="s">
        <v>1033</v>
      </c>
      <c r="B20" s="12" t="s">
        <v>307</v>
      </c>
      <c r="C20" s="13">
        <v>29</v>
      </c>
      <c r="D20" s="14">
        <v>0.93548387096774199</v>
      </c>
      <c r="E20" s="15">
        <v>22.471861239709099</v>
      </c>
      <c r="F20" s="14">
        <v>0.88171348804584504</v>
      </c>
      <c r="G20" s="13">
        <v>31</v>
      </c>
      <c r="H20" s="14">
        <v>0.115511725328287</v>
      </c>
      <c r="I20" s="12" t="s">
        <v>1974</v>
      </c>
    </row>
    <row r="21" spans="1:9" x14ac:dyDescent="0.35">
      <c r="A21" s="18" t="s">
        <v>228</v>
      </c>
      <c r="B21" s="3"/>
      <c r="C21" s="4"/>
      <c r="D21" s="5"/>
      <c r="E21" s="6"/>
      <c r="F21" s="5"/>
      <c r="G21" s="4"/>
      <c r="H21" s="5"/>
      <c r="I21" s="3"/>
    </row>
    <row r="22" spans="1:9" x14ac:dyDescent="0.35">
      <c r="A22" s="18" t="s">
        <v>146</v>
      </c>
    </row>
    <row r="23" spans="1:9" x14ac:dyDescent="0.35">
      <c r="A23" s="18" t="s">
        <v>1975</v>
      </c>
    </row>
    <row r="24" spans="1:9" x14ac:dyDescent="0.35">
      <c r="A24" s="18" t="s">
        <v>1951</v>
      </c>
    </row>
    <row r="25" spans="1:9" x14ac:dyDescent="0.35">
      <c r="A25"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2"/>
  <dimension ref="A1:I11"/>
  <sheetViews>
    <sheetView workbookViewId="0">
      <selection activeCell="F7" sqref="F7"/>
    </sheetView>
  </sheetViews>
  <sheetFormatPr defaultColWidth="0" defaultRowHeight="14.5" zeroHeight="1" x14ac:dyDescent="0.35"/>
  <cols>
    <col min="1" max="2" width="35.7265625" customWidth="1"/>
    <col min="3" max="8" width="13.7265625" customWidth="1"/>
    <col min="9" max="9" width="15.7265625" customWidth="1"/>
    <col min="10" max="16384" width="10.90625" hidden="1"/>
  </cols>
  <sheetData>
    <row r="1" spans="1:9" ht="15.5" x14ac:dyDescent="0.35">
      <c r="A1" s="7" t="s">
        <v>81</v>
      </c>
    </row>
    <row r="2" spans="1:9" ht="29" x14ac:dyDescent="0.35">
      <c r="A2" s="16" t="s">
        <v>91</v>
      </c>
      <c r="B2" s="16" t="s">
        <v>92</v>
      </c>
      <c r="C2" s="16" t="s">
        <v>93</v>
      </c>
      <c r="D2" s="16" t="s">
        <v>94</v>
      </c>
      <c r="E2" s="16" t="s">
        <v>95</v>
      </c>
      <c r="F2" s="16" t="s">
        <v>96</v>
      </c>
      <c r="G2" s="16" t="s">
        <v>97</v>
      </c>
      <c r="H2" s="16" t="s">
        <v>98</v>
      </c>
      <c r="I2" s="16" t="s">
        <v>99</v>
      </c>
    </row>
    <row r="3" spans="1:9" x14ac:dyDescent="0.35">
      <c r="A3" s="8" t="s">
        <v>1976</v>
      </c>
      <c r="B3" s="8" t="s">
        <v>864</v>
      </c>
      <c r="C3" s="9">
        <v>302</v>
      </c>
      <c r="D3" s="10">
        <v>0.29377431906614798</v>
      </c>
      <c r="E3" s="11">
        <v>275.39773147172599</v>
      </c>
      <c r="F3" s="10">
        <v>0.28501532787433498</v>
      </c>
      <c r="G3" s="9">
        <v>1028</v>
      </c>
      <c r="H3" s="10">
        <v>3.7190903110528299E-2</v>
      </c>
      <c r="I3" s="8" t="s">
        <v>1977</v>
      </c>
    </row>
    <row r="4" spans="1:9" x14ac:dyDescent="0.35">
      <c r="A4" s="3" t="s">
        <v>1976</v>
      </c>
      <c r="B4" s="3" t="s">
        <v>1978</v>
      </c>
      <c r="C4" s="4">
        <v>515</v>
      </c>
      <c r="D4" s="5">
        <v>0.50097276264591395</v>
      </c>
      <c r="E4" s="6">
        <v>502.26257959378501</v>
      </c>
      <c r="F4" s="5">
        <v>0.51980287940980696</v>
      </c>
      <c r="G4" s="4">
        <v>1028</v>
      </c>
      <c r="H4" s="5">
        <v>4.0825098359612899E-2</v>
      </c>
      <c r="I4" s="3" t="s">
        <v>1979</v>
      </c>
    </row>
    <row r="5" spans="1:9" x14ac:dyDescent="0.35">
      <c r="A5" s="3" t="s">
        <v>1976</v>
      </c>
      <c r="B5" s="3" t="s">
        <v>1980</v>
      </c>
      <c r="C5" s="4">
        <v>161</v>
      </c>
      <c r="D5" s="5">
        <v>0.15661478599221801</v>
      </c>
      <c r="E5" s="6">
        <v>149.81114790014399</v>
      </c>
      <c r="F5" s="5">
        <v>0.15504293811648101</v>
      </c>
      <c r="G5" s="4">
        <v>1028</v>
      </c>
      <c r="H5" s="5">
        <v>2.9674774637679199E-2</v>
      </c>
      <c r="I5" s="3" t="s">
        <v>1981</v>
      </c>
    </row>
    <row r="6" spans="1:9" x14ac:dyDescent="0.35">
      <c r="A6" s="3" t="s">
        <v>1976</v>
      </c>
      <c r="B6" s="3" t="s">
        <v>1982</v>
      </c>
      <c r="C6" s="4">
        <v>50</v>
      </c>
      <c r="D6" s="5">
        <v>4.8638132295719803E-2</v>
      </c>
      <c r="E6" s="6">
        <v>38.7844035722025</v>
      </c>
      <c r="F6" s="5">
        <v>4.01388545993768E-2</v>
      </c>
      <c r="G6" s="4">
        <v>1028</v>
      </c>
      <c r="H6" s="5">
        <v>1.7563835957694299E-2</v>
      </c>
      <c r="I6" s="3" t="s">
        <v>1983</v>
      </c>
    </row>
    <row r="7" spans="1:9" x14ac:dyDescent="0.35">
      <c r="A7" s="3" t="s">
        <v>1984</v>
      </c>
      <c r="B7" s="3" t="s">
        <v>864</v>
      </c>
      <c r="C7" s="4">
        <v>419</v>
      </c>
      <c r="D7" s="5">
        <v>0.407984420642649</v>
      </c>
      <c r="E7" s="6">
        <v>388.87587852015901</v>
      </c>
      <c r="F7" s="5">
        <v>0.40266949880965403</v>
      </c>
      <c r="G7" s="4">
        <v>1027</v>
      </c>
      <c r="H7" s="5">
        <v>4.0147430077383799E-2</v>
      </c>
      <c r="I7" s="3" t="s">
        <v>1985</v>
      </c>
    </row>
    <row r="8" spans="1:9" x14ac:dyDescent="0.35">
      <c r="A8" s="3" t="s">
        <v>1984</v>
      </c>
      <c r="B8" s="3" t="s">
        <v>1978</v>
      </c>
      <c r="C8" s="4">
        <v>425</v>
      </c>
      <c r="D8" s="5">
        <v>0.41382667964946401</v>
      </c>
      <c r="E8" s="6">
        <v>431.673079923616</v>
      </c>
      <c r="F8" s="5">
        <v>0.44698473817385798</v>
      </c>
      <c r="G8" s="4">
        <v>1027</v>
      </c>
      <c r="H8" s="5">
        <v>4.0233856251214999E-2</v>
      </c>
      <c r="I8" s="3" t="s">
        <v>1986</v>
      </c>
    </row>
    <row r="9" spans="1:9" x14ac:dyDescent="0.35">
      <c r="A9" s="3" t="s">
        <v>1984</v>
      </c>
      <c r="B9" s="3" t="s">
        <v>1980</v>
      </c>
      <c r="C9" s="4">
        <v>136</v>
      </c>
      <c r="D9" s="5">
        <v>0.13242453748782901</v>
      </c>
      <c r="E9" s="6">
        <v>109.223297730742</v>
      </c>
      <c r="F9" s="5">
        <v>0.11309750227486901</v>
      </c>
      <c r="G9" s="4">
        <v>1027</v>
      </c>
      <c r="H9" s="5">
        <v>2.7688998990958998E-2</v>
      </c>
      <c r="I9" s="3" t="s">
        <v>1987</v>
      </c>
    </row>
    <row r="10" spans="1:9" x14ac:dyDescent="0.35">
      <c r="A10" s="12" t="s">
        <v>1984</v>
      </c>
      <c r="B10" s="12" t="s">
        <v>1982</v>
      </c>
      <c r="C10" s="13">
        <v>47</v>
      </c>
      <c r="D10" s="14">
        <v>4.5764362220058398E-2</v>
      </c>
      <c r="E10" s="15">
        <v>35.9723052331113</v>
      </c>
      <c r="F10" s="14">
        <v>3.7248260741618501E-2</v>
      </c>
      <c r="G10" s="13">
        <v>1027</v>
      </c>
      <c r="H10" s="14">
        <v>1.7071076796685999E-2</v>
      </c>
      <c r="I10" s="12" t="s">
        <v>1988</v>
      </c>
    </row>
    <row r="11" spans="1:9" x14ac:dyDescent="0.35">
      <c r="A11" s="17" t="str">
        <f>HYPERLINK("#'Table of Contents'!A1", "TOC")</f>
        <v>TOC</v>
      </c>
      <c r="B11" s="3"/>
      <c r="C11" s="4"/>
      <c r="D11" s="5"/>
      <c r="E11" s="6"/>
      <c r="F11" s="5"/>
      <c r="G11" s="4"/>
      <c r="H11" s="5"/>
      <c r="I11" s="3"/>
    </row>
  </sheetData>
  <pageMargins left="0.7" right="0.7" top="0.75" bottom="0.75" header="0.3" footer="0.3"/>
  <pageSetup paperSize="9" orientation="portrait" horizontalDpi="300" verticalDpi="300"/>
  <tableParts count="1">
    <tablePart r:id="rId1"/>
  </tablePart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3"/>
  <dimension ref="A1:H14"/>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82</v>
      </c>
    </row>
    <row r="2" spans="1:8" ht="29" x14ac:dyDescent="0.35">
      <c r="A2" s="16" t="s">
        <v>861</v>
      </c>
      <c r="B2" s="16" t="s">
        <v>93</v>
      </c>
      <c r="C2" s="16" t="s">
        <v>94</v>
      </c>
      <c r="D2" s="16" t="s">
        <v>95</v>
      </c>
      <c r="E2" s="16" t="s">
        <v>96</v>
      </c>
      <c r="F2" s="16" t="s">
        <v>97</v>
      </c>
      <c r="G2" s="16" t="s">
        <v>98</v>
      </c>
      <c r="H2" s="16" t="s">
        <v>99</v>
      </c>
    </row>
    <row r="3" spans="1:8" x14ac:dyDescent="0.35">
      <c r="A3" s="8" t="s">
        <v>863</v>
      </c>
      <c r="B3" s="9">
        <v>131</v>
      </c>
      <c r="C3" s="10">
        <v>3.2684630738522999E-2</v>
      </c>
      <c r="D3" s="11">
        <v>400.73564864836197</v>
      </c>
      <c r="E3" s="10">
        <v>9.9983944273543401E-2</v>
      </c>
      <c r="F3" s="9">
        <v>4008</v>
      </c>
      <c r="G3" s="10">
        <v>7.3526957195417702E-3</v>
      </c>
      <c r="H3" s="8" t="s">
        <v>1989</v>
      </c>
    </row>
    <row r="4" spans="1:8" x14ac:dyDescent="0.35">
      <c r="A4" s="3" t="s">
        <v>872</v>
      </c>
      <c r="B4" s="4">
        <v>483</v>
      </c>
      <c r="C4" s="5">
        <v>0.120508982035928</v>
      </c>
      <c r="D4" s="6">
        <v>806.30466713350302</v>
      </c>
      <c r="E4" s="5">
        <v>0.201173819145085</v>
      </c>
      <c r="F4" s="4">
        <v>4008</v>
      </c>
      <c r="G4" s="5">
        <v>1.34622041254696E-2</v>
      </c>
      <c r="H4" s="3" t="s">
        <v>1990</v>
      </c>
    </row>
    <row r="5" spans="1:8" x14ac:dyDescent="0.35">
      <c r="A5" s="3" t="s">
        <v>877</v>
      </c>
      <c r="B5" s="4">
        <v>737</v>
      </c>
      <c r="C5" s="5">
        <v>0.18388223552894201</v>
      </c>
      <c r="D5" s="6">
        <v>741.98784369327404</v>
      </c>
      <c r="E5" s="5">
        <v>0.18512670750830201</v>
      </c>
      <c r="F5" s="4">
        <v>4008</v>
      </c>
      <c r="G5" s="5">
        <v>1.6019061228820498E-2</v>
      </c>
      <c r="H5" s="3" t="s">
        <v>1991</v>
      </c>
    </row>
    <row r="6" spans="1:8" x14ac:dyDescent="0.35">
      <c r="A6" s="3" t="s">
        <v>882</v>
      </c>
      <c r="B6" s="4">
        <v>704</v>
      </c>
      <c r="C6" s="5">
        <v>0.17564870259481</v>
      </c>
      <c r="D6" s="6">
        <v>670.56366521653501</v>
      </c>
      <c r="E6" s="5">
        <v>0.16730630369673999</v>
      </c>
      <c r="F6" s="4">
        <v>4008</v>
      </c>
      <c r="G6" s="5">
        <v>1.5735095905016799E-2</v>
      </c>
      <c r="H6" s="3" t="s">
        <v>1992</v>
      </c>
    </row>
    <row r="7" spans="1:8" x14ac:dyDescent="0.35">
      <c r="A7" s="3" t="s">
        <v>887</v>
      </c>
      <c r="B7" s="4">
        <v>825</v>
      </c>
      <c r="C7" s="5">
        <v>0.205838323353293</v>
      </c>
      <c r="D7" s="6">
        <v>634.18163109689704</v>
      </c>
      <c r="E7" s="5">
        <v>0.158228949874475</v>
      </c>
      <c r="F7" s="4">
        <v>4008</v>
      </c>
      <c r="G7" s="5">
        <v>1.6718924591852601E-2</v>
      </c>
      <c r="H7" s="3" t="s">
        <v>1993</v>
      </c>
    </row>
    <row r="8" spans="1:8" x14ac:dyDescent="0.35">
      <c r="A8" s="3" t="s">
        <v>892</v>
      </c>
      <c r="B8" s="4">
        <v>771</v>
      </c>
      <c r="C8" s="5">
        <v>0.19236526946107799</v>
      </c>
      <c r="D8" s="6">
        <v>521.90777054040302</v>
      </c>
      <c r="E8" s="5">
        <v>0.130216509615869</v>
      </c>
      <c r="F8" s="4">
        <v>4008</v>
      </c>
      <c r="G8" s="5">
        <v>1.6299023431749701E-2</v>
      </c>
      <c r="H8" s="3" t="s">
        <v>1994</v>
      </c>
    </row>
    <row r="9" spans="1:8" x14ac:dyDescent="0.35">
      <c r="A9" s="3" t="s">
        <v>897</v>
      </c>
      <c r="B9" s="4">
        <v>352</v>
      </c>
      <c r="C9" s="5">
        <v>8.7824351297405207E-2</v>
      </c>
      <c r="D9" s="6">
        <v>230.035058592941</v>
      </c>
      <c r="E9" s="5">
        <v>5.73939766948455E-2</v>
      </c>
      <c r="F9" s="4">
        <v>4008</v>
      </c>
      <c r="G9" s="5">
        <v>1.17040850939929E-2</v>
      </c>
      <c r="H9" s="3" t="s">
        <v>1995</v>
      </c>
    </row>
    <row r="10" spans="1:8" x14ac:dyDescent="0.35">
      <c r="A10" s="12" t="s">
        <v>339</v>
      </c>
      <c r="B10" s="13">
        <v>5</v>
      </c>
      <c r="C10" s="14">
        <v>1.2475049900199601E-3</v>
      </c>
      <c r="D10" s="15">
        <v>2.2837150780855802</v>
      </c>
      <c r="E10" s="14">
        <v>5.6978919113911605E-4</v>
      </c>
      <c r="F10" s="13">
        <v>4008</v>
      </c>
      <c r="G10" s="14">
        <v>1.4596234855086599E-3</v>
      </c>
      <c r="H10" s="12" t="s">
        <v>326</v>
      </c>
    </row>
    <row r="11" spans="1:8" x14ac:dyDescent="0.35">
      <c r="A11" s="18" t="s">
        <v>228</v>
      </c>
      <c r="B11" s="4"/>
      <c r="C11" s="5"/>
      <c r="D11" s="6"/>
      <c r="E11" s="5"/>
      <c r="F11" s="4"/>
      <c r="G11" s="5"/>
      <c r="H11" s="3"/>
    </row>
    <row r="12" spans="1:8" x14ac:dyDescent="0.35">
      <c r="A12" s="18" t="s">
        <v>146</v>
      </c>
    </row>
    <row r="13" spans="1:8" x14ac:dyDescent="0.35">
      <c r="A13" s="18" t="s">
        <v>905</v>
      </c>
    </row>
    <row r="14" spans="1:8" x14ac:dyDescent="0.35">
      <c r="A14"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4"/>
  <dimension ref="A1:H11"/>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83</v>
      </c>
    </row>
    <row r="2" spans="1:8" ht="29" x14ac:dyDescent="0.35">
      <c r="A2" s="16" t="s">
        <v>1996</v>
      </c>
      <c r="B2" s="16" t="s">
        <v>93</v>
      </c>
      <c r="C2" s="16" t="s">
        <v>94</v>
      </c>
      <c r="D2" s="16" t="s">
        <v>95</v>
      </c>
      <c r="E2" s="16" t="s">
        <v>96</v>
      </c>
      <c r="F2" s="16" t="s">
        <v>97</v>
      </c>
      <c r="G2" s="16" t="s">
        <v>98</v>
      </c>
      <c r="H2" s="16" t="s">
        <v>99</v>
      </c>
    </row>
    <row r="3" spans="1:8" x14ac:dyDescent="0.35">
      <c r="A3" s="8" t="s">
        <v>1997</v>
      </c>
      <c r="B3" s="9">
        <v>1666</v>
      </c>
      <c r="C3" s="10">
        <v>0.41566866267465102</v>
      </c>
      <c r="D3" s="11">
        <v>2062.4797894390499</v>
      </c>
      <c r="E3" s="10">
        <v>0.51459076582810703</v>
      </c>
      <c r="F3" s="9">
        <v>4008</v>
      </c>
      <c r="G3" s="10">
        <v>2.0379521804361901E-2</v>
      </c>
      <c r="H3" s="8" t="s">
        <v>1998</v>
      </c>
    </row>
    <row r="4" spans="1:8" x14ac:dyDescent="0.35">
      <c r="A4" s="3" t="s">
        <v>1999</v>
      </c>
      <c r="B4" s="4">
        <v>2293</v>
      </c>
      <c r="C4" s="5">
        <v>0.57210578842315396</v>
      </c>
      <c r="D4" s="6">
        <v>1870.2933066701401</v>
      </c>
      <c r="E4" s="5">
        <v>0.46664004657438601</v>
      </c>
      <c r="F4" s="4">
        <v>4008</v>
      </c>
      <c r="G4" s="5">
        <v>2.0459599823009399E-2</v>
      </c>
      <c r="H4" s="3" t="s">
        <v>2000</v>
      </c>
    </row>
    <row r="5" spans="1:8" x14ac:dyDescent="0.35">
      <c r="A5" s="3" t="s">
        <v>2001</v>
      </c>
      <c r="B5" s="4">
        <v>28</v>
      </c>
      <c r="C5" s="5">
        <v>6.9860279441117798E-3</v>
      </c>
      <c r="D5" s="6">
        <v>49.543688368908498</v>
      </c>
      <c r="E5" s="5">
        <v>1.2361199692841499E-2</v>
      </c>
      <c r="F5" s="4">
        <v>4008</v>
      </c>
      <c r="G5" s="5">
        <v>3.4441622085461801E-3</v>
      </c>
      <c r="H5" s="3" t="s">
        <v>2002</v>
      </c>
    </row>
    <row r="6" spans="1:8" x14ac:dyDescent="0.35">
      <c r="A6" s="3" t="s">
        <v>2003</v>
      </c>
      <c r="B6" s="4">
        <v>5</v>
      </c>
      <c r="C6" s="5">
        <v>1.2475049900199601E-3</v>
      </c>
      <c r="D6" s="6">
        <v>5.6223520519427099</v>
      </c>
      <c r="E6" s="5">
        <v>1.4027824480895E-3</v>
      </c>
      <c r="F6" s="4">
        <v>4008</v>
      </c>
      <c r="G6" s="5">
        <v>1.4596234855086599E-3</v>
      </c>
      <c r="H6" s="3" t="s">
        <v>1026</v>
      </c>
    </row>
    <row r="7" spans="1:8" x14ac:dyDescent="0.35">
      <c r="A7" s="12" t="s">
        <v>339</v>
      </c>
      <c r="B7" s="13">
        <v>16</v>
      </c>
      <c r="C7" s="14">
        <v>3.9920159680638702E-3</v>
      </c>
      <c r="D7" s="15">
        <v>20.060863469959099</v>
      </c>
      <c r="E7" s="14">
        <v>5.0052054565766198E-3</v>
      </c>
      <c r="F7" s="13">
        <v>4008</v>
      </c>
      <c r="G7" s="14">
        <v>2.60746389172901E-3</v>
      </c>
      <c r="H7" s="12" t="s">
        <v>566</v>
      </c>
    </row>
    <row r="8" spans="1:8" x14ac:dyDescent="0.35">
      <c r="A8" s="18" t="s">
        <v>228</v>
      </c>
      <c r="B8" s="4"/>
      <c r="C8" s="5"/>
      <c r="D8" s="6"/>
      <c r="E8" s="5"/>
      <c r="F8" s="4"/>
      <c r="G8" s="5"/>
      <c r="H8" s="3"/>
    </row>
    <row r="9" spans="1:8" x14ac:dyDescent="0.35">
      <c r="A9" s="18" t="s">
        <v>146</v>
      </c>
    </row>
    <row r="10" spans="1:8" x14ac:dyDescent="0.35">
      <c r="A10" s="18" t="s">
        <v>2004</v>
      </c>
    </row>
    <row r="11" spans="1:8" x14ac:dyDescent="0.35">
      <c r="A11"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5"/>
  <dimension ref="A1:H15"/>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84</v>
      </c>
    </row>
    <row r="2" spans="1:8" ht="29" x14ac:dyDescent="0.35">
      <c r="A2" s="16" t="s">
        <v>2005</v>
      </c>
      <c r="B2" s="16" t="s">
        <v>93</v>
      </c>
      <c r="C2" s="16" t="s">
        <v>94</v>
      </c>
      <c r="D2" s="16" t="s">
        <v>95</v>
      </c>
      <c r="E2" s="16" t="s">
        <v>96</v>
      </c>
      <c r="F2" s="16" t="s">
        <v>97</v>
      </c>
      <c r="G2" s="16" t="s">
        <v>98</v>
      </c>
      <c r="H2" s="16" t="s">
        <v>99</v>
      </c>
    </row>
    <row r="3" spans="1:8" x14ac:dyDescent="0.35">
      <c r="A3" s="8" t="s">
        <v>2006</v>
      </c>
      <c r="B3" s="9">
        <v>1063</v>
      </c>
      <c r="C3" s="10">
        <v>0.265219560878243</v>
      </c>
      <c r="D3" s="11">
        <v>1061.9196032458999</v>
      </c>
      <c r="E3" s="10">
        <v>0.26495000080985398</v>
      </c>
      <c r="F3" s="9">
        <v>4008</v>
      </c>
      <c r="G3" s="10">
        <v>1.8254600260343399E-2</v>
      </c>
      <c r="H3" s="8" t="s">
        <v>2007</v>
      </c>
    </row>
    <row r="4" spans="1:8" x14ac:dyDescent="0.35">
      <c r="A4" s="3" t="s">
        <v>2008</v>
      </c>
      <c r="B4" s="4">
        <v>1187</v>
      </c>
      <c r="C4" s="5">
        <v>0.29615768463073899</v>
      </c>
      <c r="D4" s="6">
        <v>1208.7841534256099</v>
      </c>
      <c r="E4" s="5">
        <v>0.30159285265110097</v>
      </c>
      <c r="F4" s="4">
        <v>4008</v>
      </c>
      <c r="G4" s="5">
        <v>1.88794765063749E-2</v>
      </c>
      <c r="H4" s="3" t="s">
        <v>2009</v>
      </c>
    </row>
    <row r="5" spans="1:8" x14ac:dyDescent="0.35">
      <c r="A5" s="3" t="s">
        <v>2010</v>
      </c>
      <c r="B5" s="4">
        <v>766</v>
      </c>
      <c r="C5" s="5">
        <v>0.19111776447105799</v>
      </c>
      <c r="D5" s="6">
        <v>806.52404933178298</v>
      </c>
      <c r="E5" s="5">
        <v>0.20122855522250099</v>
      </c>
      <c r="F5" s="4">
        <v>4008</v>
      </c>
      <c r="G5" s="5">
        <v>1.6258629535023501E-2</v>
      </c>
      <c r="H5" s="3" t="s">
        <v>2011</v>
      </c>
    </row>
    <row r="6" spans="1:8" x14ac:dyDescent="0.35">
      <c r="A6" s="3" t="s">
        <v>2012</v>
      </c>
      <c r="B6" s="4">
        <v>127</v>
      </c>
      <c r="C6" s="5">
        <v>3.1686626746506998E-2</v>
      </c>
      <c r="D6" s="6">
        <v>82.290919200406094</v>
      </c>
      <c r="E6" s="5">
        <v>2.0531666467167201E-2</v>
      </c>
      <c r="F6" s="4">
        <v>4008</v>
      </c>
      <c r="G6" s="5">
        <v>7.2433042399932899E-3</v>
      </c>
      <c r="H6" s="3" t="s">
        <v>2013</v>
      </c>
    </row>
    <row r="7" spans="1:8" x14ac:dyDescent="0.35">
      <c r="A7" s="3" t="s">
        <v>2014</v>
      </c>
      <c r="B7" s="4">
        <v>328</v>
      </c>
      <c r="C7" s="5">
        <v>8.1836327345309406E-2</v>
      </c>
      <c r="D7" s="6">
        <v>282.99078089014898</v>
      </c>
      <c r="E7" s="5">
        <v>7.0606482258021103E-2</v>
      </c>
      <c r="F7" s="4">
        <v>4008</v>
      </c>
      <c r="G7" s="5">
        <v>1.13350613896715E-2</v>
      </c>
      <c r="H7" s="3" t="s">
        <v>2015</v>
      </c>
    </row>
    <row r="8" spans="1:8" x14ac:dyDescent="0.35">
      <c r="A8" s="3" t="s">
        <v>2016</v>
      </c>
      <c r="B8" s="4">
        <v>381</v>
      </c>
      <c r="C8" s="5">
        <v>9.5059880239521E-2</v>
      </c>
      <c r="D8" s="6">
        <v>435.487465117711</v>
      </c>
      <c r="E8" s="5">
        <v>0.108654557165098</v>
      </c>
      <c r="F8" s="4">
        <v>4008</v>
      </c>
      <c r="G8" s="5">
        <v>1.21282826877554E-2</v>
      </c>
      <c r="H8" s="3" t="s">
        <v>2017</v>
      </c>
    </row>
    <row r="9" spans="1:8" x14ac:dyDescent="0.35">
      <c r="A9" s="3" t="s">
        <v>2018</v>
      </c>
      <c r="B9" s="4">
        <v>27</v>
      </c>
      <c r="C9" s="5">
        <v>6.7365269461077803E-3</v>
      </c>
      <c r="D9" s="6">
        <v>44.266137518876803</v>
      </c>
      <c r="E9" s="5">
        <v>1.10444454887417E-2</v>
      </c>
      <c r="F9" s="4">
        <v>4008</v>
      </c>
      <c r="G9" s="5">
        <v>3.3825250087754799E-3</v>
      </c>
      <c r="H9" s="3" t="s">
        <v>2019</v>
      </c>
    </row>
    <row r="10" spans="1:8" x14ac:dyDescent="0.35">
      <c r="A10" s="3" t="s">
        <v>2020</v>
      </c>
      <c r="B10" s="4">
        <v>123</v>
      </c>
      <c r="C10" s="5">
        <v>3.0688622754491E-2</v>
      </c>
      <c r="D10" s="6">
        <v>80.311339688718306</v>
      </c>
      <c r="E10" s="5">
        <v>2.0037759403372799E-2</v>
      </c>
      <c r="F10" s="4">
        <v>4008</v>
      </c>
      <c r="G10" s="5">
        <v>7.1319963569519201E-3</v>
      </c>
      <c r="H10" s="3" t="s">
        <v>2021</v>
      </c>
    </row>
    <row r="11" spans="1:8" x14ac:dyDescent="0.35">
      <c r="A11" s="12" t="s">
        <v>2022</v>
      </c>
      <c r="B11" s="13">
        <v>6</v>
      </c>
      <c r="C11" s="14">
        <v>1.49700598802395E-3</v>
      </c>
      <c r="D11" s="15">
        <v>5.4255515808459203</v>
      </c>
      <c r="E11" s="14">
        <v>1.3536805341431901E-3</v>
      </c>
      <c r="F11" s="13">
        <v>4008</v>
      </c>
      <c r="G11" s="14">
        <v>1.5987376870911999E-3</v>
      </c>
      <c r="H11" s="12" t="s">
        <v>1026</v>
      </c>
    </row>
    <row r="12" spans="1:8" x14ac:dyDescent="0.35">
      <c r="A12" s="18" t="s">
        <v>228</v>
      </c>
      <c r="B12" s="4"/>
      <c r="C12" s="5"/>
      <c r="D12" s="6"/>
      <c r="E12" s="5"/>
      <c r="F12" s="4"/>
      <c r="G12" s="5"/>
      <c r="H12" s="3"/>
    </row>
    <row r="13" spans="1:8" x14ac:dyDescent="0.35">
      <c r="A13" s="18" t="s">
        <v>146</v>
      </c>
    </row>
    <row r="14" spans="1:8" x14ac:dyDescent="0.35">
      <c r="A14" s="18" t="s">
        <v>2023</v>
      </c>
    </row>
    <row r="15" spans="1:8" x14ac:dyDescent="0.35">
      <c r="A15"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6"/>
  <dimension ref="A1:H9"/>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85</v>
      </c>
    </row>
    <row r="2" spans="1:8" ht="29" x14ac:dyDescent="0.35">
      <c r="A2" s="16" t="s">
        <v>1142</v>
      </c>
      <c r="B2" s="16" t="s">
        <v>93</v>
      </c>
      <c r="C2" s="16" t="s">
        <v>94</v>
      </c>
      <c r="D2" s="16" t="s">
        <v>95</v>
      </c>
      <c r="E2" s="16" t="s">
        <v>96</v>
      </c>
      <c r="F2" s="16" t="s">
        <v>97</v>
      </c>
      <c r="G2" s="16" t="s">
        <v>98</v>
      </c>
      <c r="H2" s="16" t="s">
        <v>99</v>
      </c>
    </row>
    <row r="3" spans="1:8" x14ac:dyDescent="0.35">
      <c r="A3" s="8" t="s">
        <v>1143</v>
      </c>
      <c r="B3" s="9">
        <v>2656</v>
      </c>
      <c r="C3" s="10">
        <v>0.66267465069860298</v>
      </c>
      <c r="D3" s="11">
        <v>2605.8572450186098</v>
      </c>
      <c r="E3" s="10">
        <v>0.65016398328807601</v>
      </c>
      <c r="F3" s="9">
        <v>4008</v>
      </c>
      <c r="G3" s="10">
        <v>1.9550840223855101E-2</v>
      </c>
      <c r="H3" s="8" t="s">
        <v>2024</v>
      </c>
    </row>
    <row r="4" spans="1:8" x14ac:dyDescent="0.35">
      <c r="A4" s="3" t="s">
        <v>1157</v>
      </c>
      <c r="B4" s="4">
        <v>1319</v>
      </c>
      <c r="C4" s="5">
        <v>0.32909181636726498</v>
      </c>
      <c r="D4" s="6">
        <v>1366.34716651489</v>
      </c>
      <c r="E4" s="5">
        <v>0.34090498166539202</v>
      </c>
      <c r="F4" s="4">
        <v>4008</v>
      </c>
      <c r="G4" s="5">
        <v>1.9430359870525899E-2</v>
      </c>
      <c r="H4" s="3" t="s">
        <v>2025</v>
      </c>
    </row>
    <row r="5" spans="1:8" x14ac:dyDescent="0.35">
      <c r="A5" s="3" t="s">
        <v>1171</v>
      </c>
      <c r="B5" s="4">
        <v>25</v>
      </c>
      <c r="C5" s="5">
        <v>6.2375249500998004E-3</v>
      </c>
      <c r="D5" s="6">
        <v>24.189034101985701</v>
      </c>
      <c r="E5" s="5">
        <v>6.0351881491980197E-3</v>
      </c>
      <c r="F5" s="4">
        <v>4008</v>
      </c>
      <c r="G5" s="5">
        <v>3.2556536972176398E-3</v>
      </c>
      <c r="H5" s="3" t="s">
        <v>266</v>
      </c>
    </row>
    <row r="6" spans="1:8" x14ac:dyDescent="0.35">
      <c r="A6" s="12" t="s">
        <v>339</v>
      </c>
      <c r="B6" s="13">
        <v>8</v>
      </c>
      <c r="C6" s="14">
        <v>1.9960079840319399E-3</v>
      </c>
      <c r="D6" s="15">
        <v>11.606554364515199</v>
      </c>
      <c r="E6" s="14">
        <v>2.8958468973341398E-3</v>
      </c>
      <c r="F6" s="13">
        <v>4008</v>
      </c>
      <c r="G6" s="14">
        <v>1.84560192519076E-3</v>
      </c>
      <c r="H6" s="12" t="s">
        <v>2026</v>
      </c>
    </row>
    <row r="7" spans="1:8" x14ac:dyDescent="0.35">
      <c r="A7" s="18" t="s">
        <v>146</v>
      </c>
      <c r="B7" s="4"/>
      <c r="C7" s="5"/>
      <c r="D7" s="6"/>
      <c r="E7" s="5"/>
      <c r="F7" s="4"/>
      <c r="G7" s="5"/>
      <c r="H7" s="3"/>
    </row>
    <row r="8" spans="1:8" x14ac:dyDescent="0.35">
      <c r="A8" s="18" t="s">
        <v>1192</v>
      </c>
    </row>
    <row r="9" spans="1:8" x14ac:dyDescent="0.35">
      <c r="A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7"/>
  <dimension ref="A1:H8"/>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86</v>
      </c>
    </row>
    <row r="2" spans="1:8" ht="29" x14ac:dyDescent="0.35">
      <c r="A2" s="16" t="s">
        <v>649</v>
      </c>
      <c r="B2" s="16" t="s">
        <v>93</v>
      </c>
      <c r="C2" s="16" t="s">
        <v>94</v>
      </c>
      <c r="D2" s="16" t="s">
        <v>95</v>
      </c>
      <c r="E2" s="16" t="s">
        <v>96</v>
      </c>
      <c r="F2" s="16" t="s">
        <v>97</v>
      </c>
      <c r="G2" s="16" t="s">
        <v>98</v>
      </c>
      <c r="H2" s="16" t="s">
        <v>99</v>
      </c>
    </row>
    <row r="3" spans="1:8" x14ac:dyDescent="0.35">
      <c r="A3" s="8" t="s">
        <v>101</v>
      </c>
      <c r="B3" s="9">
        <v>3678</v>
      </c>
      <c r="C3" s="10">
        <v>0.91766467065868296</v>
      </c>
      <c r="D3" s="11">
        <v>3433.0994643755698</v>
      </c>
      <c r="E3" s="10">
        <v>0.85656174260867601</v>
      </c>
      <c r="F3" s="9">
        <v>4008</v>
      </c>
      <c r="G3" s="10">
        <v>1.13664770074767E-2</v>
      </c>
      <c r="H3" s="8" t="s">
        <v>2027</v>
      </c>
    </row>
    <row r="4" spans="1:8" x14ac:dyDescent="0.35">
      <c r="A4" s="3" t="s">
        <v>103</v>
      </c>
      <c r="B4" s="4">
        <v>322</v>
      </c>
      <c r="C4" s="5">
        <v>8.0339321357285401E-2</v>
      </c>
      <c r="D4" s="6">
        <v>559.52862872497201</v>
      </c>
      <c r="E4" s="5">
        <v>0.13960295127868599</v>
      </c>
      <c r="F4" s="4">
        <v>4008</v>
      </c>
      <c r="G4" s="5">
        <v>1.1240060443623001E-2</v>
      </c>
      <c r="H4" s="3" t="s">
        <v>2028</v>
      </c>
    </row>
    <row r="5" spans="1:8" x14ac:dyDescent="0.35">
      <c r="A5" s="12" t="s">
        <v>339</v>
      </c>
      <c r="B5" s="13">
        <v>8</v>
      </c>
      <c r="C5" s="14">
        <v>1.9960079840319399E-3</v>
      </c>
      <c r="D5" s="15">
        <v>15.3719068994561</v>
      </c>
      <c r="E5" s="14">
        <v>3.83530611263874E-3</v>
      </c>
      <c r="F5" s="13">
        <v>4008</v>
      </c>
      <c r="G5" s="14">
        <v>1.84560192519076E-3</v>
      </c>
      <c r="H5" s="12" t="s">
        <v>137</v>
      </c>
    </row>
    <row r="6" spans="1:8" x14ac:dyDescent="0.35">
      <c r="A6" s="18" t="s">
        <v>146</v>
      </c>
      <c r="B6" s="4"/>
      <c r="C6" s="5"/>
      <c r="D6" s="6"/>
      <c r="E6" s="5"/>
      <c r="F6" s="4"/>
      <c r="G6" s="5"/>
      <c r="H6" s="3"/>
    </row>
    <row r="7" spans="1:8" x14ac:dyDescent="0.35">
      <c r="A7" s="18" t="s">
        <v>791</v>
      </c>
    </row>
    <row r="8" spans="1:8" x14ac:dyDescent="0.35">
      <c r="A8"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8"/>
  <dimension ref="A1:H8"/>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87</v>
      </c>
    </row>
    <row r="2" spans="1:8" ht="29" x14ac:dyDescent="0.35">
      <c r="A2" s="16" t="s">
        <v>2029</v>
      </c>
      <c r="B2" s="16" t="s">
        <v>93</v>
      </c>
      <c r="C2" s="16" t="s">
        <v>94</v>
      </c>
      <c r="D2" s="16" t="s">
        <v>95</v>
      </c>
      <c r="E2" s="16" t="s">
        <v>96</v>
      </c>
      <c r="F2" s="16" t="s">
        <v>97</v>
      </c>
      <c r="G2" s="16" t="s">
        <v>98</v>
      </c>
      <c r="H2" s="16" t="s">
        <v>99</v>
      </c>
    </row>
    <row r="3" spans="1:8" x14ac:dyDescent="0.35">
      <c r="A3" s="8" t="s">
        <v>101</v>
      </c>
      <c r="B3" s="9">
        <v>59</v>
      </c>
      <c r="C3" s="10">
        <v>1.47205588822355E-2</v>
      </c>
      <c r="D3" s="11">
        <v>69.016465477849195</v>
      </c>
      <c r="E3" s="10">
        <v>1.7219677015431398E-2</v>
      </c>
      <c r="F3" s="9">
        <v>4008</v>
      </c>
      <c r="G3" s="10">
        <v>4.9800375576589803E-3</v>
      </c>
      <c r="H3" s="8" t="s">
        <v>1829</v>
      </c>
    </row>
    <row r="4" spans="1:8" x14ac:dyDescent="0.35">
      <c r="A4" s="3" t="s">
        <v>103</v>
      </c>
      <c r="B4" s="4">
        <v>3910</v>
      </c>
      <c r="C4" s="5">
        <v>0.97554890219560897</v>
      </c>
      <c r="D4" s="6">
        <v>3893.12026268403</v>
      </c>
      <c r="E4" s="5">
        <v>0.97133739088922899</v>
      </c>
      <c r="F4" s="4">
        <v>4008</v>
      </c>
      <c r="G4" s="5">
        <v>6.3865227259844604E-3</v>
      </c>
      <c r="H4" s="3" t="s">
        <v>2030</v>
      </c>
    </row>
    <row r="5" spans="1:8" x14ac:dyDescent="0.35">
      <c r="A5" s="12" t="s">
        <v>339</v>
      </c>
      <c r="B5" s="13">
        <v>39</v>
      </c>
      <c r="C5" s="14">
        <v>9.7305389221556907E-3</v>
      </c>
      <c r="D5" s="15">
        <v>45.863271838119502</v>
      </c>
      <c r="E5" s="14">
        <v>1.1442932095339199E-2</v>
      </c>
      <c r="F5" s="13">
        <v>4008</v>
      </c>
      <c r="G5" s="14">
        <v>4.05915745860542E-3</v>
      </c>
      <c r="H5" s="12" t="s">
        <v>278</v>
      </c>
    </row>
    <row r="6" spans="1:8" x14ac:dyDescent="0.35">
      <c r="A6" s="18" t="s">
        <v>146</v>
      </c>
      <c r="B6" s="4"/>
      <c r="C6" s="5"/>
      <c r="D6" s="6"/>
      <c r="E6" s="5"/>
      <c r="F6" s="4"/>
      <c r="G6" s="5"/>
      <c r="H6" s="3"/>
    </row>
    <row r="7" spans="1:8" x14ac:dyDescent="0.35">
      <c r="A7" s="18" t="s">
        <v>2031</v>
      </c>
    </row>
    <row r="8" spans="1:8" x14ac:dyDescent="0.35">
      <c r="A8"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9"/>
  <dimension ref="A1:H12"/>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88</v>
      </c>
    </row>
    <row r="2" spans="1:8" ht="29" x14ac:dyDescent="0.35">
      <c r="A2" s="16" t="s">
        <v>792</v>
      </c>
      <c r="B2" s="16" t="s">
        <v>93</v>
      </c>
      <c r="C2" s="16" t="s">
        <v>94</v>
      </c>
      <c r="D2" s="16" t="s">
        <v>95</v>
      </c>
      <c r="E2" s="16" t="s">
        <v>96</v>
      </c>
      <c r="F2" s="16" t="s">
        <v>97</v>
      </c>
      <c r="G2" s="16" t="s">
        <v>98</v>
      </c>
      <c r="H2" s="16" t="s">
        <v>99</v>
      </c>
    </row>
    <row r="3" spans="1:8" x14ac:dyDescent="0.35">
      <c r="A3" s="8" t="s">
        <v>793</v>
      </c>
      <c r="B3" s="9">
        <v>198</v>
      </c>
      <c r="C3" s="10">
        <v>4.9401197604790399E-2</v>
      </c>
      <c r="D3" s="11">
        <v>199.87396986395001</v>
      </c>
      <c r="E3" s="10">
        <v>4.9868754956075401E-2</v>
      </c>
      <c r="F3" s="9">
        <v>4008</v>
      </c>
      <c r="G3" s="10">
        <v>8.9610340663465095E-3</v>
      </c>
      <c r="H3" s="8" t="s">
        <v>2032</v>
      </c>
    </row>
    <row r="4" spans="1:8" x14ac:dyDescent="0.35">
      <c r="A4" s="3" t="s">
        <v>803</v>
      </c>
      <c r="B4" s="4">
        <v>447</v>
      </c>
      <c r="C4" s="5">
        <v>0.11152694610778401</v>
      </c>
      <c r="D4" s="6">
        <v>424.74666131212501</v>
      </c>
      <c r="E4" s="5">
        <v>0.105974715896239</v>
      </c>
      <c r="F4" s="4">
        <v>4008</v>
      </c>
      <c r="G4" s="5">
        <v>1.30167568912054E-2</v>
      </c>
      <c r="H4" s="3" t="s">
        <v>2033</v>
      </c>
    </row>
    <row r="5" spans="1:8" x14ac:dyDescent="0.35">
      <c r="A5" s="3" t="s">
        <v>813</v>
      </c>
      <c r="B5" s="4">
        <v>555</v>
      </c>
      <c r="C5" s="5">
        <v>0.13847305389221601</v>
      </c>
      <c r="D5" s="6">
        <v>540.81969116641505</v>
      </c>
      <c r="E5" s="5">
        <v>0.13493505268623099</v>
      </c>
      <c r="F5" s="4">
        <v>4008</v>
      </c>
      <c r="G5" s="5">
        <v>1.42826181747831E-2</v>
      </c>
      <c r="H5" s="3" t="s">
        <v>2034</v>
      </c>
    </row>
    <row r="6" spans="1:8" x14ac:dyDescent="0.35">
      <c r="A6" s="3" t="s">
        <v>824</v>
      </c>
      <c r="B6" s="4">
        <v>562</v>
      </c>
      <c r="C6" s="5">
        <v>0.140219560878244</v>
      </c>
      <c r="D6" s="6">
        <v>559.85079422186197</v>
      </c>
      <c r="E6" s="5">
        <v>0.139683331891682</v>
      </c>
      <c r="F6" s="4">
        <v>4008</v>
      </c>
      <c r="G6" s="5">
        <v>1.43578310855419E-2</v>
      </c>
      <c r="H6" s="3" t="s">
        <v>1045</v>
      </c>
    </row>
    <row r="7" spans="1:8" x14ac:dyDescent="0.35">
      <c r="A7" s="3" t="s">
        <v>834</v>
      </c>
      <c r="B7" s="4">
        <v>576</v>
      </c>
      <c r="C7" s="5">
        <v>0.14371257485029901</v>
      </c>
      <c r="D7" s="6">
        <v>589.57147844355404</v>
      </c>
      <c r="E7" s="5">
        <v>0.14709867226635601</v>
      </c>
      <c r="F7" s="4">
        <v>4008</v>
      </c>
      <c r="G7" s="5">
        <v>1.45060084689125E-2</v>
      </c>
      <c r="H7" s="3" t="s">
        <v>504</v>
      </c>
    </row>
    <row r="8" spans="1:8" x14ac:dyDescent="0.35">
      <c r="A8" s="3" t="s">
        <v>844</v>
      </c>
      <c r="B8" s="4">
        <v>1380</v>
      </c>
      <c r="C8" s="5">
        <v>0.34431137724550898</v>
      </c>
      <c r="D8" s="6">
        <v>1410.9945010336801</v>
      </c>
      <c r="E8" s="5">
        <v>0.35204453618604797</v>
      </c>
      <c r="F8" s="4">
        <v>4008</v>
      </c>
      <c r="G8" s="5">
        <v>1.96478606376954E-2</v>
      </c>
      <c r="H8" s="3" t="s">
        <v>2035</v>
      </c>
    </row>
    <row r="9" spans="1:8" x14ac:dyDescent="0.35">
      <c r="A9" s="12" t="s">
        <v>339</v>
      </c>
      <c r="B9" s="13">
        <v>290</v>
      </c>
      <c r="C9" s="14">
        <v>7.2355289421157695E-2</v>
      </c>
      <c r="D9" s="15">
        <v>282.14290395841601</v>
      </c>
      <c r="E9" s="14">
        <v>7.0394936117369106E-2</v>
      </c>
      <c r="F9" s="13">
        <v>4008</v>
      </c>
      <c r="G9" s="14">
        <v>1.07131389320242E-2</v>
      </c>
      <c r="H9" s="12" t="s">
        <v>2036</v>
      </c>
    </row>
    <row r="10" spans="1:8" x14ac:dyDescent="0.35">
      <c r="A10" s="18" t="s">
        <v>146</v>
      </c>
      <c r="B10" s="4"/>
      <c r="C10" s="5"/>
      <c r="D10" s="6"/>
      <c r="E10" s="5"/>
      <c r="F10" s="4"/>
      <c r="G10" s="5"/>
      <c r="H10" s="3"/>
    </row>
    <row r="11" spans="1:8" x14ac:dyDescent="0.35">
      <c r="A11" s="18" t="s">
        <v>860</v>
      </c>
    </row>
    <row r="12" spans="1:8" x14ac:dyDescent="0.35">
      <c r="A1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9"/>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8</v>
      </c>
    </row>
    <row r="2" spans="1:8" ht="29" x14ac:dyDescent="0.35">
      <c r="A2" s="16" t="s">
        <v>230</v>
      </c>
      <c r="B2" s="16" t="s">
        <v>93</v>
      </c>
      <c r="C2" s="16" t="s">
        <v>94</v>
      </c>
      <c r="D2" s="16" t="s">
        <v>95</v>
      </c>
      <c r="E2" s="16" t="s">
        <v>96</v>
      </c>
      <c r="F2" s="16" t="s">
        <v>97</v>
      </c>
      <c r="G2" s="16" t="s">
        <v>98</v>
      </c>
      <c r="H2" s="16" t="s">
        <v>99</v>
      </c>
    </row>
    <row r="3" spans="1:8" x14ac:dyDescent="0.35">
      <c r="A3" s="8" t="s">
        <v>231</v>
      </c>
      <c r="B3" s="9">
        <v>3512</v>
      </c>
      <c r="C3" s="10">
        <v>0.87624750499002002</v>
      </c>
      <c r="D3" s="11">
        <v>3576.27178949891</v>
      </c>
      <c r="E3" s="10">
        <v>0.89228338061350099</v>
      </c>
      <c r="F3" s="9">
        <v>4008</v>
      </c>
      <c r="G3" s="10">
        <v>1.3616990586680901E-2</v>
      </c>
      <c r="H3" s="8" t="s">
        <v>232</v>
      </c>
    </row>
    <row r="4" spans="1:8" x14ac:dyDescent="0.35">
      <c r="A4" s="3" t="s">
        <v>233</v>
      </c>
      <c r="B4" s="4">
        <v>200</v>
      </c>
      <c r="C4" s="5">
        <v>4.9900199600798403E-2</v>
      </c>
      <c r="D4" s="6">
        <v>190.99179910791599</v>
      </c>
      <c r="E4" s="5">
        <v>4.7652644488003097E-2</v>
      </c>
      <c r="F4" s="4">
        <v>4008</v>
      </c>
      <c r="G4" s="5">
        <v>9.0038139639363104E-3</v>
      </c>
      <c r="H4" s="3" t="s">
        <v>234</v>
      </c>
    </row>
    <row r="5" spans="1:8" x14ac:dyDescent="0.35">
      <c r="A5" s="3" t="s">
        <v>235</v>
      </c>
      <c r="B5" s="4">
        <v>286</v>
      </c>
      <c r="C5" s="5">
        <v>7.1357285429141701E-2</v>
      </c>
      <c r="D5" s="6">
        <v>220.96208425373101</v>
      </c>
      <c r="E5" s="5">
        <v>5.5130260542348201E-2</v>
      </c>
      <c r="F5" s="4">
        <v>4008</v>
      </c>
      <c r="G5" s="5">
        <v>1.06447201016666E-2</v>
      </c>
      <c r="H5" s="3" t="s">
        <v>236</v>
      </c>
    </row>
    <row r="6" spans="1:8" x14ac:dyDescent="0.35">
      <c r="A6" s="12" t="s">
        <v>237</v>
      </c>
      <c r="B6" s="13">
        <v>10</v>
      </c>
      <c r="C6" s="14">
        <v>2.4950099800399202E-3</v>
      </c>
      <c r="D6" s="15">
        <v>19.774327139442001</v>
      </c>
      <c r="E6" s="14">
        <v>4.9337143561481896E-3</v>
      </c>
      <c r="F6" s="13">
        <v>4008</v>
      </c>
      <c r="G6" s="14">
        <v>2.0629297561461902E-3</v>
      </c>
      <c r="H6" s="12" t="s">
        <v>121</v>
      </c>
    </row>
    <row r="7" spans="1:8" x14ac:dyDescent="0.35">
      <c r="A7" s="18" t="s">
        <v>146</v>
      </c>
      <c r="B7" s="4"/>
      <c r="C7" s="5"/>
      <c r="D7" s="6"/>
      <c r="E7" s="5"/>
      <c r="F7" s="4"/>
      <c r="G7" s="5"/>
      <c r="H7" s="3"/>
    </row>
    <row r="8" spans="1:8" x14ac:dyDescent="0.35">
      <c r="A8" s="18" t="s">
        <v>238</v>
      </c>
    </row>
    <row r="9" spans="1:8" x14ac:dyDescent="0.35">
      <c r="A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0"/>
  <dimension ref="A1:H12"/>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89</v>
      </c>
    </row>
    <row r="2" spans="1:8" ht="29" x14ac:dyDescent="0.35">
      <c r="A2" s="16" t="s">
        <v>2037</v>
      </c>
      <c r="B2" s="16" t="s">
        <v>93</v>
      </c>
      <c r="C2" s="16" t="s">
        <v>94</v>
      </c>
      <c r="D2" s="16" t="s">
        <v>95</v>
      </c>
      <c r="E2" s="16" t="s">
        <v>96</v>
      </c>
      <c r="F2" s="16" t="s">
        <v>97</v>
      </c>
      <c r="G2" s="16" t="s">
        <v>98</v>
      </c>
      <c r="H2" s="16" t="s">
        <v>99</v>
      </c>
    </row>
    <row r="3" spans="1:8" x14ac:dyDescent="0.35">
      <c r="A3" s="8" t="s">
        <v>2038</v>
      </c>
      <c r="B3" s="9">
        <v>29</v>
      </c>
      <c r="C3" s="10">
        <v>7.2355289421157697E-3</v>
      </c>
      <c r="D3" s="11">
        <v>42.053392547041099</v>
      </c>
      <c r="E3" s="10">
        <v>1.04923634099404E-2</v>
      </c>
      <c r="F3" s="9">
        <v>4008</v>
      </c>
      <c r="G3" s="10">
        <v>3.50468519444468E-3</v>
      </c>
      <c r="H3" s="8" t="s">
        <v>2039</v>
      </c>
    </row>
    <row r="4" spans="1:8" x14ac:dyDescent="0.35">
      <c r="A4" s="3" t="s">
        <v>2040</v>
      </c>
      <c r="B4" s="4">
        <v>176</v>
      </c>
      <c r="C4" s="5">
        <v>4.3912175648702603E-2</v>
      </c>
      <c r="D4" s="6">
        <v>228.85577841514899</v>
      </c>
      <c r="E4" s="5">
        <v>5.7099745113560203E-2</v>
      </c>
      <c r="F4" s="4">
        <v>4008</v>
      </c>
      <c r="G4" s="5">
        <v>8.4729009508586195E-3</v>
      </c>
      <c r="H4" s="3" t="s">
        <v>2041</v>
      </c>
    </row>
    <row r="5" spans="1:8" x14ac:dyDescent="0.35">
      <c r="A5" s="3" t="s">
        <v>2042</v>
      </c>
      <c r="B5" s="4">
        <v>447</v>
      </c>
      <c r="C5" s="5">
        <v>0.11152694610778401</v>
      </c>
      <c r="D5" s="6">
        <v>771.79266973061397</v>
      </c>
      <c r="E5" s="5">
        <v>0.192563041349954</v>
      </c>
      <c r="F5" s="4">
        <v>4008</v>
      </c>
      <c r="G5" s="5">
        <v>1.30167568912054E-2</v>
      </c>
      <c r="H5" s="3" t="s">
        <v>2043</v>
      </c>
    </row>
    <row r="6" spans="1:8" x14ac:dyDescent="0.35">
      <c r="A6" s="3" t="s">
        <v>2044</v>
      </c>
      <c r="B6" s="4">
        <v>691</v>
      </c>
      <c r="C6" s="5">
        <v>0.17240518962075799</v>
      </c>
      <c r="D6" s="6">
        <v>1014.83073847438</v>
      </c>
      <c r="E6" s="5">
        <v>0.253201282054485</v>
      </c>
      <c r="F6" s="4">
        <v>4008</v>
      </c>
      <c r="G6" s="5">
        <v>1.56197761210246E-2</v>
      </c>
      <c r="H6" s="3" t="s">
        <v>2045</v>
      </c>
    </row>
    <row r="7" spans="1:8" x14ac:dyDescent="0.35">
      <c r="A7" s="3" t="s">
        <v>2046</v>
      </c>
      <c r="B7" s="4">
        <v>1305</v>
      </c>
      <c r="C7" s="5">
        <v>0.32559880239521</v>
      </c>
      <c r="D7" s="6">
        <v>1086.87076988893</v>
      </c>
      <c r="E7" s="5">
        <v>0.27117534178865499</v>
      </c>
      <c r="F7" s="4">
        <v>4008</v>
      </c>
      <c r="G7" s="5">
        <v>1.9377213485504498E-2</v>
      </c>
      <c r="H7" s="3" t="s">
        <v>2047</v>
      </c>
    </row>
    <row r="8" spans="1:8" x14ac:dyDescent="0.35">
      <c r="A8" s="3" t="s">
        <v>2048</v>
      </c>
      <c r="B8" s="4">
        <v>1334</v>
      </c>
      <c r="C8" s="5">
        <v>0.33283433133732498</v>
      </c>
      <c r="D8" s="6">
        <v>823.88466831668495</v>
      </c>
      <c r="E8" s="5">
        <v>0.205560046985201</v>
      </c>
      <c r="F8" s="4">
        <v>4008</v>
      </c>
      <c r="G8" s="5">
        <v>1.9485953490405099E-2</v>
      </c>
      <c r="H8" s="3" t="s">
        <v>2049</v>
      </c>
    </row>
    <row r="9" spans="1:8" x14ac:dyDescent="0.35">
      <c r="A9" s="12" t="s">
        <v>2050</v>
      </c>
      <c r="B9" s="13">
        <v>26</v>
      </c>
      <c r="C9" s="14">
        <v>6.4870259481037904E-3</v>
      </c>
      <c r="D9" s="15">
        <v>39.711982627203298</v>
      </c>
      <c r="E9" s="14">
        <v>9.9081792982044104E-3</v>
      </c>
      <c r="F9" s="13">
        <v>4008</v>
      </c>
      <c r="G9" s="14">
        <v>3.31971153276927E-3</v>
      </c>
      <c r="H9" s="12" t="s">
        <v>2051</v>
      </c>
    </row>
    <row r="10" spans="1:8" x14ac:dyDescent="0.35">
      <c r="A10" s="18" t="s">
        <v>146</v>
      </c>
      <c r="B10" s="4"/>
      <c r="C10" s="5"/>
      <c r="D10" s="6"/>
      <c r="E10" s="5"/>
      <c r="F10" s="4"/>
      <c r="G10" s="5"/>
      <c r="H10" s="3"/>
    </row>
    <row r="11" spans="1:8" x14ac:dyDescent="0.35">
      <c r="A11" s="18" t="s">
        <v>2052</v>
      </c>
    </row>
    <row r="12" spans="1:8" x14ac:dyDescent="0.35">
      <c r="A12"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91"/>
  <dimension ref="A1:H9"/>
  <sheetViews>
    <sheetView workbookViewId="0"/>
  </sheetViews>
  <sheetFormatPr defaultColWidth="0" defaultRowHeight="14.5" zeroHeight="1" x14ac:dyDescent="0.35"/>
  <cols>
    <col min="1" max="1" width="35.7265625" customWidth="1"/>
    <col min="2" max="7" width="13.7265625" customWidth="1"/>
    <col min="8" max="8" width="15.7265625" customWidth="1"/>
    <col min="9" max="16384" width="10.90625" hidden="1"/>
  </cols>
  <sheetData>
    <row r="1" spans="1:8" ht="15.5" x14ac:dyDescent="0.35">
      <c r="A1" s="7" t="s">
        <v>90</v>
      </c>
    </row>
    <row r="2" spans="1:8" ht="29" x14ac:dyDescent="0.35">
      <c r="A2" s="16" t="s">
        <v>958</v>
      </c>
      <c r="B2" s="16" t="s">
        <v>93</v>
      </c>
      <c r="C2" s="16" t="s">
        <v>94</v>
      </c>
      <c r="D2" s="16" t="s">
        <v>95</v>
      </c>
      <c r="E2" s="16" t="s">
        <v>96</v>
      </c>
      <c r="F2" s="16" t="s">
        <v>97</v>
      </c>
      <c r="G2" s="16" t="s">
        <v>98</v>
      </c>
      <c r="H2" s="16" t="s">
        <v>99</v>
      </c>
    </row>
    <row r="3" spans="1:8" x14ac:dyDescent="0.35">
      <c r="A3" s="8" t="s">
        <v>959</v>
      </c>
      <c r="B3" s="9">
        <v>72</v>
      </c>
      <c r="C3" s="10">
        <v>1.79640718562874E-2</v>
      </c>
      <c r="D3" s="11">
        <v>71.163552416265205</v>
      </c>
      <c r="E3" s="10">
        <v>1.77553773493676E-2</v>
      </c>
      <c r="F3" s="9">
        <v>4008</v>
      </c>
      <c r="G3" s="10">
        <v>5.4923327198256903E-3</v>
      </c>
      <c r="H3" s="8" t="s">
        <v>2053</v>
      </c>
    </row>
    <row r="4" spans="1:8" x14ac:dyDescent="0.35">
      <c r="A4" s="3" t="s">
        <v>964</v>
      </c>
      <c r="B4" s="4">
        <v>787</v>
      </c>
      <c r="C4" s="5">
        <v>0.19635728542914199</v>
      </c>
      <c r="D4" s="6">
        <v>699.34065870598602</v>
      </c>
      <c r="E4" s="5">
        <v>0.17448619229191301</v>
      </c>
      <c r="F4" s="4">
        <v>4008</v>
      </c>
      <c r="G4" s="5">
        <v>1.64265278360919E-2</v>
      </c>
      <c r="H4" s="3" t="s">
        <v>2054</v>
      </c>
    </row>
    <row r="5" spans="1:8" x14ac:dyDescent="0.35">
      <c r="A5" s="3" t="s">
        <v>969</v>
      </c>
      <c r="B5" s="4">
        <v>1536</v>
      </c>
      <c r="C5" s="5">
        <v>0.38323353293413198</v>
      </c>
      <c r="D5" s="6">
        <v>1455.0916710717299</v>
      </c>
      <c r="E5" s="5">
        <v>0.36304682411969302</v>
      </c>
      <c r="F5" s="4">
        <v>4008</v>
      </c>
      <c r="G5" s="5">
        <v>2.0104019018631E-2</v>
      </c>
      <c r="H5" s="3" t="s">
        <v>2055</v>
      </c>
    </row>
    <row r="6" spans="1:8" x14ac:dyDescent="0.35">
      <c r="A6" s="12" t="s">
        <v>974</v>
      </c>
      <c r="B6" s="13">
        <v>1613</v>
      </c>
      <c r="C6" s="14">
        <v>0.40244510978043901</v>
      </c>
      <c r="D6" s="15">
        <v>1782.4041178060199</v>
      </c>
      <c r="E6" s="14">
        <v>0.444711606239027</v>
      </c>
      <c r="F6" s="13">
        <v>4008</v>
      </c>
      <c r="G6" s="14">
        <v>2.0278367431873001E-2</v>
      </c>
      <c r="H6" s="12" t="s">
        <v>2056</v>
      </c>
    </row>
    <row r="7" spans="1:8" x14ac:dyDescent="0.35">
      <c r="A7" s="18" t="s">
        <v>146</v>
      </c>
      <c r="B7" s="4"/>
      <c r="C7" s="5"/>
      <c r="D7" s="6"/>
      <c r="E7" s="5"/>
      <c r="F7" s="4"/>
      <c r="G7" s="5"/>
      <c r="H7" s="3"/>
    </row>
    <row r="8" spans="1:8" x14ac:dyDescent="0.35">
      <c r="A8" s="18" t="s">
        <v>979</v>
      </c>
    </row>
    <row r="9" spans="1:8" x14ac:dyDescent="0.35">
      <c r="A9" s="17" t="str">
        <f>HYPERLINK("#'Table of Contents'!A1", "TOC")</f>
        <v>TOC</v>
      </c>
    </row>
  </sheetData>
  <pageMargins left="0.7" right="0.7" top="0.75" bottom="0.75" header="0.3" footer="0.3"/>
  <pageSetup paperSize="9" orientation="portrait" horizontalDpi="300" verticalDpi="300"/>
  <tableParts count="1">
    <tablePart r:id="rId1"/>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83B94-1E65-4B62-9C57-FE0A31866536}">
  <sheetPr codeName="Sheet92"/>
  <dimension ref="A1:XFC9"/>
  <sheetViews>
    <sheetView workbookViewId="0">
      <selection activeCell="E9" sqref="E9"/>
    </sheetView>
  </sheetViews>
  <sheetFormatPr defaultColWidth="0" defaultRowHeight="14.5" zeroHeight="1" x14ac:dyDescent="0.35"/>
  <cols>
    <col min="1" max="1" width="24.54296875" customWidth="1"/>
    <col min="2" max="2" width="16.36328125" customWidth="1"/>
    <col min="3" max="3" width="14.90625" customWidth="1"/>
    <col min="4" max="4" width="14.453125" customWidth="1"/>
    <col min="5" max="6" width="11.6328125" customWidth="1"/>
    <col min="7" max="7" width="11.1796875" customWidth="1"/>
    <col min="8" max="8" width="31.6328125" customWidth="1"/>
    <col min="9" max="16383" width="8.7265625" hidden="1"/>
    <col min="16384" max="16384" width="9.1796875" hidden="1" customWidth="1"/>
  </cols>
  <sheetData>
    <row r="1" spans="1:8" ht="15.5" x14ac:dyDescent="0.35">
      <c r="A1" s="7" t="s">
        <v>2060</v>
      </c>
    </row>
    <row r="2" spans="1:8" ht="29" x14ac:dyDescent="0.35">
      <c r="A2" s="16" t="s">
        <v>862</v>
      </c>
      <c r="B2" s="16" t="s">
        <v>93</v>
      </c>
      <c r="C2" s="16" t="s">
        <v>94</v>
      </c>
      <c r="D2" s="16" t="s">
        <v>95</v>
      </c>
      <c r="E2" s="16" t="s">
        <v>96</v>
      </c>
      <c r="F2" s="16" t="s">
        <v>97</v>
      </c>
      <c r="G2" s="16" t="s">
        <v>98</v>
      </c>
      <c r="H2" s="16" t="s">
        <v>99</v>
      </c>
    </row>
    <row r="3" spans="1:8" x14ac:dyDescent="0.35">
      <c r="A3" s="8" t="s">
        <v>864</v>
      </c>
      <c r="B3" s="9">
        <v>842</v>
      </c>
      <c r="C3" s="20">
        <v>0.210079840319361</v>
      </c>
      <c r="D3" s="11">
        <v>931.73786196565595</v>
      </c>
      <c r="E3" s="23">
        <v>0.23246952643853699</v>
      </c>
      <c r="F3" s="9">
        <v>4008</v>
      </c>
      <c r="G3" s="20">
        <v>1.68451369604069E-2</v>
      </c>
      <c r="H3" s="8" t="s">
        <v>2057</v>
      </c>
    </row>
    <row r="4" spans="1:8" x14ac:dyDescent="0.35">
      <c r="A4" s="3" t="s">
        <v>866</v>
      </c>
      <c r="B4" s="4">
        <v>2280</v>
      </c>
      <c r="C4" s="19">
        <v>0.56886227544910195</v>
      </c>
      <c r="D4" s="6">
        <v>2253.2490904464198</v>
      </c>
      <c r="E4" s="24">
        <v>0.56218789681796899</v>
      </c>
      <c r="F4" s="4">
        <v>4008</v>
      </c>
      <c r="G4" s="19">
        <v>2.0478697832794299E-2</v>
      </c>
      <c r="H4" s="3" t="s">
        <v>944</v>
      </c>
    </row>
    <row r="5" spans="1:8" x14ac:dyDescent="0.35">
      <c r="A5" s="3" t="s">
        <v>868</v>
      </c>
      <c r="B5" s="4">
        <v>787</v>
      </c>
      <c r="C5" s="19">
        <v>0.19635728542914199</v>
      </c>
      <c r="D5" s="6">
        <v>734.966759890155</v>
      </c>
      <c r="E5" s="19">
        <v>0.183374940092354</v>
      </c>
      <c r="F5" s="4">
        <v>4008</v>
      </c>
      <c r="G5" s="19">
        <v>1.64265278360919E-2</v>
      </c>
      <c r="H5" s="3" t="s">
        <v>2058</v>
      </c>
    </row>
    <row r="6" spans="1:8" x14ac:dyDescent="0.35">
      <c r="A6" s="12" t="s">
        <v>870</v>
      </c>
      <c r="B6" s="13">
        <v>99</v>
      </c>
      <c r="C6" s="21">
        <v>2.47005988023952E-2</v>
      </c>
      <c r="D6" s="15">
        <v>88.046287697767895</v>
      </c>
      <c r="E6" s="21">
        <v>2.19676366511397E-2</v>
      </c>
      <c r="F6" s="13">
        <v>4008</v>
      </c>
      <c r="G6" s="21">
        <v>6.4182034242152202E-3</v>
      </c>
      <c r="H6" s="12" t="s">
        <v>1444</v>
      </c>
    </row>
    <row r="7" spans="1:8" x14ac:dyDescent="0.35">
      <c r="A7" s="18" t="s">
        <v>146</v>
      </c>
      <c r="B7" s="4"/>
      <c r="C7" s="19"/>
      <c r="D7" s="6"/>
      <c r="E7" s="19"/>
      <c r="F7" s="4"/>
      <c r="G7" s="19"/>
      <c r="H7" s="3"/>
    </row>
    <row r="8" spans="1:8" ht="27.5" customHeight="1" x14ac:dyDescent="0.35">
      <c r="A8" s="25" t="s">
        <v>2061</v>
      </c>
      <c r="B8" s="26"/>
      <c r="C8" s="26"/>
      <c r="D8" s="26"/>
      <c r="E8" s="26"/>
      <c r="F8" s="26"/>
      <c r="G8" s="26"/>
      <c r="H8" s="26"/>
    </row>
    <row r="9" spans="1:8" x14ac:dyDescent="0.35">
      <c r="A9" s="17" t="str">
        <f>HYPERLINK("#'Table of Contents'!A1", "TOC")</f>
        <v>TOC</v>
      </c>
    </row>
  </sheetData>
  <mergeCells count="1">
    <mergeCell ref="A8:H8"/>
  </mergeCell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ShareHubID xmlns="e771ab56-0c5d-40e7-b080-2686d2b89623" xsi:nil="true"/>
    <Comments xmlns="http://schemas.microsoft.com/sharepoint/v3" xsi:nil="true"/>
    <TaxCatchAll xmlns="d0dfa800-9ef0-44cb-8a12-633e29de1e0b">
      <Value>2</Value>
    </TaxCatchAll>
    <TaxKeywordTaxHTField xmlns="d0dfa800-9ef0-44cb-8a12-633e29de1e0b">
      <Terms xmlns="http://schemas.microsoft.com/office/infopath/2007/PartnerControls"/>
    </TaxKeywordTaxHTField>
    <_dlc_DocId xmlns="d0dfa800-9ef0-44cb-8a12-633e29de1e0b">PMCdoc-213507164-71537</_dlc_DocId>
    <_dlc_DocIdUrl xmlns="d0dfa800-9ef0-44cb-8a12-633e29de1e0b">
      <Url>https://pmc01.sharepoint.com/sites/pmc-ms-cb/_layouts/15/DocIdRedir.aspx?ID=PMCdoc-213507164-71537</Url>
      <Description>PMCdoc-213507164-71537</Description>
    </_dlc_DocIdUrl>
    <i33d79d771804d3fbb0a7948c73bb64e xmlns="d0dfa800-9ef0-44cb-8a12-633e29de1e0b">
      <Terms xmlns="http://schemas.microsoft.com/office/infopath/2007/PartnerControls">
        <TermInfo xmlns="http://schemas.microsoft.com/office/infopath/2007/PartnerControls">
          <TermName xmlns="http://schemas.microsoft.com/office/infopath/2007/PartnerControls">OFFICIAL: Sensitive</TermName>
          <TermId xmlns="http://schemas.microsoft.com/office/infopath/2007/PartnerControls">33d8a14f-f790-4f24-87f5-892dc1d6fa46</TermId>
        </TermInfo>
      </Terms>
    </i33d79d771804d3fbb0a7948c73bb64e>
    <lcf76f155ced4ddcb4097134ff3c332f xmlns="ce530a30-1469-477c-a42f-e412a5d2cfe7">
      <Terms xmlns="http://schemas.microsoft.com/office/infopath/2007/PartnerControls"/>
    </lcf76f155ced4ddcb4097134ff3c332f>
    <b3c0f3586e914200b73ee5084f8aea6e xmlns="d0dfa800-9ef0-44cb-8a12-633e29de1e0b">
      <Terms xmlns="http://schemas.microsoft.com/office/infopath/2007/PartnerControls"/>
    </b3c0f3586e914200b73ee5084f8aea6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F285619428CBE4886618267E9F1076D" ma:contentTypeVersion="33" ma:contentTypeDescription="Create a new document." ma:contentTypeScope="" ma:versionID="ca42fb49eba1a8c78b8ee12454d051e6">
  <xsd:schema xmlns:xsd="http://www.w3.org/2001/XMLSchema" xmlns:xs="http://www.w3.org/2001/XMLSchema" xmlns:p="http://schemas.microsoft.com/office/2006/metadata/properties" xmlns:ns1="http://schemas.microsoft.com/sharepoint/v3" xmlns:ns2="d0dfa800-9ef0-44cb-8a12-633e29de1e0b" xmlns:ns3="e771ab56-0c5d-40e7-b080-2686d2b89623" xmlns:ns4="ce530a30-1469-477c-a42f-e412a5d2cfe7" targetNamespace="http://schemas.microsoft.com/office/2006/metadata/properties" ma:root="true" ma:fieldsID="2564e00aa982f94144761137ec9a9e19" ns1:_="" ns2:_="" ns3:_="" ns4:_="">
    <xsd:import namespace="http://schemas.microsoft.com/sharepoint/v3"/>
    <xsd:import namespace="d0dfa800-9ef0-44cb-8a12-633e29de1e0b"/>
    <xsd:import namespace="e771ab56-0c5d-40e7-b080-2686d2b89623"/>
    <xsd:import namespace="ce530a30-1469-477c-a42f-e412a5d2cfe7"/>
    <xsd:element name="properties">
      <xsd:complexType>
        <xsd:sequence>
          <xsd:element name="documentManagement">
            <xsd:complexType>
              <xsd:all>
                <xsd:element ref="ns2:_dlc_DocId" minOccurs="0"/>
                <xsd:element ref="ns2:_dlc_DocIdUrl" minOccurs="0"/>
                <xsd:element ref="ns2:_dlc_DocIdPersistId" minOccurs="0"/>
                <xsd:element ref="ns2:i33d79d771804d3fbb0a7948c73bb64e" minOccurs="0"/>
                <xsd:element ref="ns2:TaxCatchAll" minOccurs="0"/>
                <xsd:element ref="ns2:b3c0f3586e914200b73ee5084f8aea6e" minOccurs="0"/>
                <xsd:element ref="ns3:ShareHubID" minOccurs="0"/>
                <xsd:element ref="ns2:TaxKeywordTaxHTField" minOccurs="0"/>
                <xsd:element ref="ns1:Comments" minOccurs="0"/>
                <xsd:element ref="ns4:lcf76f155ced4ddcb4097134ff3c332f" minOccurs="0"/>
                <xsd:element ref="ns4:MediaServiceMetadata" minOccurs="0"/>
                <xsd:element ref="ns4:MediaServiceFastMetadata" minOccurs="0"/>
                <xsd:element ref="ns4:MediaServiceSearchProperties" minOccurs="0"/>
                <xsd:element ref="ns4:MediaServiceDateTaken" minOccurs="0"/>
                <xsd:element ref="ns4:MediaServiceObjectDetectorVersions" minOccurs="0"/>
                <xsd:element ref="ns4:MediaServiceOCR" minOccurs="0"/>
                <xsd:element ref="ns4:MediaServiceGenerationTime" minOccurs="0"/>
                <xsd:element ref="ns4:MediaServiceEventHashCode" minOccurs="0"/>
                <xsd:element ref="ns4:MediaLengthInSecond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19"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dfa800-9ef0-44cb-8a12-633e29de1e0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i33d79d771804d3fbb0a7948c73bb64e" ma:index="12" ma:taxonomy="true" ma:internalName="i33d79d771804d3fbb0a7948c73bb64e" ma:taxonomyFieldName="SecurityClassification" ma:displayName="Security Classification" ma:default="1;#OFFICIAL|9e0ec9cb-4e7f-4d4a-bd32-1ee7525c6d87" ma:fieldId="{233d79d7-7180-4d3f-bb0a-7948c73bb64e}" ma:sspId="a704aed0-9400-4f73-8896-887924b24b89" ma:termSetId="15567863-ae19-46a1-9475-3e196b77969e" ma:anchorId="00000000-0000-0000-0000-000000000000" ma:open="false" ma:isKeyword="false">
      <xsd:complexType>
        <xsd:sequence>
          <xsd:element ref="pc:Terms" minOccurs="0" maxOccurs="1"/>
        </xsd:sequence>
      </xsd:complexType>
    </xsd:element>
    <xsd:element name="TaxCatchAll" ma:index="13" nillable="true" ma:displayName="Taxonomy Catch All Column" ma:hidden="true" ma:list="{03e71626-501d-4005-9cdb-ece5cfae16ce}" ma:internalName="TaxCatchAll" ma:showField="CatchAllData" ma:web="d0dfa800-9ef0-44cb-8a12-633e29de1e0b">
      <xsd:complexType>
        <xsd:complexContent>
          <xsd:extension base="dms:MultiChoiceLookup">
            <xsd:sequence>
              <xsd:element name="Value" type="dms:Lookup" maxOccurs="unbounded" minOccurs="0" nillable="true"/>
            </xsd:sequence>
          </xsd:extension>
        </xsd:complexContent>
      </xsd:complexType>
    </xsd:element>
    <xsd:element name="b3c0f3586e914200b73ee5084f8aea6e" ma:index="15" nillable="true" ma:taxonomy="true" ma:internalName="b3c0f3586e914200b73ee5084f8aea6e" ma:taxonomyFieldName="InformationMarker" ma:displayName="Information Marker" ma:readOnly="false" ma:fieldId="{b3c0f358-6e91-4200-b73e-e5084f8aea6e}" ma:sspId="a704aed0-9400-4f73-8896-887924b24b89" ma:termSetId="0affb9f3-c46b-4e8a-8ea3-c3be657626a6" ma:anchorId="00000000-0000-0000-0000-000000000000" ma:open="false" ma:isKeyword="false">
      <xsd:complexType>
        <xsd:sequence>
          <xsd:element ref="pc:Terms" minOccurs="0" maxOccurs="1"/>
        </xsd:sequence>
      </xsd:complexType>
    </xsd:element>
    <xsd:element name="TaxKeywordTaxHTField" ma:index="18" nillable="true" ma:taxonomy="true" ma:internalName="TaxKeywordTaxHTField" ma:taxonomyFieldName="TaxKeyword" ma:displayName="Enterprise Keywords" ma:fieldId="{23f27201-bee3-471e-b2e7-b64fd8b7ca38}" ma:taxonomyMulti="true" ma:sspId="a704aed0-9400-4f73-8896-887924b24b89"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771ab56-0c5d-40e7-b080-2686d2b89623" elementFormDefault="qualified">
    <xsd:import namespace="http://schemas.microsoft.com/office/2006/documentManagement/types"/>
    <xsd:import namespace="http://schemas.microsoft.com/office/infopath/2007/PartnerControls"/>
    <xsd:element name="ShareHubID" ma:index="16" nillable="true" ma:displayName="ShareHub ID" ma:description="" ma:indexed="true" ma:internalName="ShareHubID">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530a30-1469-477c-a42f-e412a5d2cfe7" elementFormDefault="qualified">
    <xsd:import namespace="http://schemas.microsoft.com/office/2006/documentManagement/types"/>
    <xsd:import namespace="http://schemas.microsoft.com/office/infopath/2007/PartnerControls"/>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704aed0-9400-4f73-8896-887924b24b89" ma:termSetId="09814cd3-568e-fe90-9814-8d621ff8fb84" ma:anchorId="fba54fb3-c3e1-fe81-a776-ca4b69148c4d" ma:open="true" ma:isKeyword="false">
      <xsd:complexType>
        <xsd:sequence>
          <xsd:element ref="pc:Terms" minOccurs="0" maxOccurs="1"/>
        </xsd:sequence>
      </xsd:complex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LengthInSeconds" ma:index="30" nillable="true" ma:displayName="MediaLengthInSeconds" ma:hidden="true" ma:internalName="MediaLengthInSeconds" ma:readOnly="true">
      <xsd:simpleType>
        <xsd:restriction base="dms:Unknown"/>
      </xsd:simpleType>
    </xsd:element>
    <xsd:element name="MediaServiceLocation" ma:index="31"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8CF8AF-EC35-4E57-88ED-3448CCFFD154}">
  <ds:schemaRefs>
    <ds:schemaRef ds:uri="http://schemas.microsoft.com/sharepoint/v3/contenttype/forms"/>
  </ds:schemaRefs>
</ds:datastoreItem>
</file>

<file path=customXml/itemProps2.xml><?xml version="1.0" encoding="utf-8"?>
<ds:datastoreItem xmlns:ds="http://schemas.openxmlformats.org/officeDocument/2006/customXml" ds:itemID="{EAC5C89E-9D9C-4B7E-8314-6181772E46C8}">
  <ds:schemaRefs>
    <ds:schemaRef ds:uri="http://schemas.microsoft.com/sharepoint/events"/>
  </ds:schemaRefs>
</ds:datastoreItem>
</file>

<file path=customXml/itemProps3.xml><?xml version="1.0" encoding="utf-8"?>
<ds:datastoreItem xmlns:ds="http://schemas.openxmlformats.org/officeDocument/2006/customXml" ds:itemID="{F7F2FBC7-CB77-430A-AFC3-9014BC7A16BE}">
  <ds:schemaRefs>
    <ds:schemaRef ds:uri="http://purl.org/dc/elements/1.1/"/>
    <ds:schemaRef ds:uri="http://schemas.microsoft.com/sharepoint/v3"/>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ce530a30-1469-477c-a42f-e412a5d2cfe7"/>
    <ds:schemaRef ds:uri="e771ab56-0c5d-40e7-b080-2686d2b89623"/>
    <ds:schemaRef ds:uri="d0dfa800-9ef0-44cb-8a12-633e29de1e0b"/>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7D9031A1-1A14-4E53-9EBE-01FA160B4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0dfa800-9ef0-44cb-8a12-633e29de1e0b"/>
    <ds:schemaRef ds:uri="e771ab56-0c5d-40e7-b080-2686d2b89623"/>
    <ds:schemaRef ds:uri="ce530a30-1469-477c-a42f-e412a5d2cf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92</vt:i4>
      </vt:variant>
    </vt:vector>
  </HeadingPairs>
  <TitlesOfParts>
    <vt:vector size="92" baseType="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Table 46</vt:lpstr>
      <vt:lpstr>Table 47</vt:lpstr>
      <vt:lpstr>Table 48</vt:lpstr>
      <vt:lpstr>Table 49</vt:lpstr>
      <vt:lpstr>Table 50</vt:lpstr>
      <vt:lpstr>Table 51</vt:lpstr>
      <vt:lpstr>Table 52</vt:lpstr>
      <vt:lpstr>Table 53</vt:lpstr>
      <vt:lpstr>Table 54</vt:lpstr>
      <vt:lpstr>Table 55</vt:lpstr>
      <vt:lpstr>Table 56</vt:lpstr>
      <vt:lpstr>Table 57</vt:lpstr>
      <vt:lpstr>Table 58</vt:lpstr>
      <vt:lpstr>Table 59</vt:lpstr>
      <vt:lpstr>Table 60</vt:lpstr>
      <vt:lpstr>Table 61</vt:lpstr>
      <vt:lpstr>Table 62</vt:lpstr>
      <vt:lpstr>Table 63</vt:lpstr>
      <vt:lpstr>Table 64</vt:lpstr>
      <vt:lpstr>Table 65</vt:lpstr>
      <vt:lpstr>Table 66</vt:lpstr>
      <vt:lpstr>Table 67</vt:lpstr>
      <vt:lpstr>Table 68</vt:lpstr>
      <vt:lpstr>Table 69</vt:lpstr>
      <vt:lpstr>Table 70</vt:lpstr>
      <vt:lpstr>Table 71</vt:lpstr>
      <vt:lpstr>Table 72</vt:lpstr>
      <vt:lpstr>Table 73</vt:lpstr>
      <vt:lpstr>Table 74</vt:lpstr>
      <vt:lpstr>Table 75</vt:lpstr>
      <vt:lpstr>Table 76</vt:lpstr>
      <vt:lpstr>Table 77</vt:lpstr>
      <vt:lpstr>Table 78</vt:lpstr>
      <vt:lpstr>Table 79</vt:lpstr>
      <vt:lpstr>Table 80</vt:lpstr>
      <vt:lpstr>Table 81</vt:lpstr>
      <vt:lpstr>Table 82</vt:lpstr>
      <vt:lpstr>Table 83</vt:lpstr>
      <vt:lpstr>Table 84</vt:lpstr>
      <vt:lpstr>Table 85</vt:lpstr>
      <vt:lpstr>Table 86</vt:lpstr>
      <vt:lpstr>Table 87</vt:lpstr>
      <vt:lpstr>Table 88</vt:lpstr>
      <vt:lpstr>Table 89</vt:lpstr>
      <vt:lpstr>Table 90</vt:lpstr>
      <vt:lpstr>Table 91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Preparing for take-off - Surveying Australians' air travel behaviour, experiences and attitudes - technical tables</dc:title>
  <dc:creator/>
  <dcterms:created xsi:type="dcterms:W3CDTF">2026-03-30T04:42:49Z</dcterms:created>
  <dcterms:modified xsi:type="dcterms:W3CDTF">2026-03-30T23:09:58Z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0x0101004F285619428CBE4886618267E9F1076D</vt:lpwstr>
  </property>
  <property fmtid="{D5CDD505-2E9C-101B-9397-08002B2CF9AE}" pid="3" name="SecurityClassification">
    <vt:lpwstr>2;#OFFICIAL: Sensitive|33d8a14f-f790-4f24-87f5-892dc1d6fa46</vt:lpwstr>
  </property>
  <property fmtid="{D5CDD505-2E9C-101B-9397-08002B2CF9AE}" pid="4" name="_dlc_DocIdItemGuid">
    <vt:lpwstr>edbaa3cb-5782-4eb0-bc45-2a535c50b5b1</vt:lpwstr>
  </property>
  <property fmtid="{D5CDD505-2E9C-101B-9397-08002B2CF9AE}" pid="5" name="TaxKeyword">
    <vt:lpwstr/>
  </property>
  <property fmtid="{D5CDD505-2E9C-101B-9397-08002B2CF9AE}" pid="6" name="InformationMarker">
    <vt:lpwstr/>
  </property>
  <property fmtid="{D5CDD505-2E9C-101B-9397-08002B2CF9AE}" pid="7" name="MediaServiceImageTags">
    <vt:lpwstr/>
  </property>
</Properties>
</file>